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enithriskstrategies.sharepoint.com/sites/ZenithRiskStrategies/Shared Documents/Events/ZENITH EVENTS/2026/00. ADMIN/"/>
    </mc:Choice>
  </mc:AlternateContent>
  <xr:revisionPtr revIDLastSave="636" documentId="8_{F4A35769-7F50-4265-8581-F9F18890677B}" xr6:coauthVersionLast="47" xr6:coauthVersionMax="47" xr10:uidLastSave="{A288CFE9-F3CD-4485-95DA-4FFD9F0BA889}"/>
  <bookViews>
    <workbookView xWindow="-98" yWindow="-98" windowWidth="21795" windowHeight="12975" tabRatio="500" firstSheet="1" activeTab="2" xr2:uid="{00000000-000D-0000-FFFF-FFFF00000000}"/>
  </bookViews>
  <sheets>
    <sheet name="Executive Summary" sheetId="1" r:id="rId1"/>
    <sheet name="Dallas — Apr 23" sheetId="2" r:id="rId2"/>
    <sheet name="Hilton Head — May 29" sheetId="3" r:id="rId3"/>
    <sheet name="Chicago — Jun 17" sheetId="4" r:id="rId4"/>
    <sheet name="Denver — Jul 22" sheetId="5" r:id="rId5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3" l="1"/>
  <c r="J30" i="3"/>
  <c r="J27" i="3"/>
  <c r="I24" i="3"/>
  <c r="I25" i="3"/>
  <c r="J25" i="3" s="1"/>
  <c r="I26" i="3"/>
  <c r="J26" i="3" s="1"/>
  <c r="F9" i="3"/>
  <c r="F10" i="3"/>
  <c r="F11" i="3"/>
  <c r="F12" i="3"/>
  <c r="F13" i="3"/>
  <c r="F14" i="3"/>
  <c r="F15" i="3"/>
  <c r="F16" i="3"/>
  <c r="F17" i="3"/>
  <c r="F8" i="3"/>
  <c r="F7" i="3"/>
  <c r="L60" i="2"/>
  <c r="J54" i="2"/>
  <c r="K33" i="2"/>
  <c r="L30" i="2"/>
  <c r="L17" i="2"/>
  <c r="L16" i="2"/>
  <c r="L22" i="2" s="1"/>
  <c r="L21" i="2"/>
  <c r="L24" i="2"/>
  <c r="L26" i="2"/>
  <c r="L25" i="2"/>
  <c r="L27" i="2"/>
  <c r="F11" i="2"/>
  <c r="F17" i="2"/>
  <c r="F18" i="2"/>
  <c r="F19" i="2"/>
  <c r="F20" i="2"/>
  <c r="F16" i="2"/>
  <c r="F14" i="2"/>
  <c r="L13" i="2" s="1"/>
  <c r="F9" i="2"/>
  <c r="F8" i="2"/>
  <c r="L7" i="2" s="1"/>
  <c r="J45" i="2"/>
  <c r="I45" i="2"/>
  <c r="I58" i="5"/>
  <c r="D58" i="5"/>
  <c r="J58" i="5" s="1"/>
  <c r="G43" i="5"/>
  <c r="I47" i="5" s="1"/>
  <c r="J29" i="5"/>
  <c r="I46" i="5" s="1"/>
  <c r="I22" i="5"/>
  <c r="I45" i="5" s="1"/>
  <c r="I48" i="5" s="1"/>
  <c r="I59" i="5" s="1"/>
  <c r="I58" i="4"/>
  <c r="D58" i="4"/>
  <c r="J58" i="4" s="1"/>
  <c r="I47" i="4"/>
  <c r="I46" i="4"/>
  <c r="G43" i="4"/>
  <c r="J29" i="4"/>
  <c r="I22" i="4"/>
  <c r="I45" i="4" s="1"/>
  <c r="I48" i="4" s="1"/>
  <c r="I59" i="4" s="1"/>
  <c r="I63" i="3"/>
  <c r="D63" i="3"/>
  <c r="G48" i="3"/>
  <c r="I52" i="3" s="1"/>
  <c r="L71" i="2"/>
  <c r="D71" i="2"/>
  <c r="M70" i="2"/>
  <c r="M69" i="2"/>
  <c r="M68" i="2"/>
  <c r="M67" i="2"/>
  <c r="M66" i="2"/>
  <c r="M65" i="2"/>
  <c r="M64" i="2"/>
  <c r="M63" i="2"/>
  <c r="M40" i="2"/>
  <c r="L58" i="2" s="1"/>
  <c r="I24" i="1"/>
  <c r="F24" i="1"/>
  <c r="J24" i="1" s="1"/>
  <c r="J23" i="1"/>
  <c r="J22" i="1"/>
  <c r="J21" i="1"/>
  <c r="J20" i="1"/>
  <c r="J19" i="1"/>
  <c r="J18" i="1"/>
  <c r="J17" i="1"/>
  <c r="J16" i="1"/>
  <c r="J15" i="1"/>
  <c r="L9" i="1"/>
  <c r="K9" i="1"/>
  <c r="I9" i="1"/>
  <c r="H9" i="1"/>
  <c r="G9" i="1"/>
  <c r="F9" i="1"/>
  <c r="E9" i="1"/>
  <c r="D9" i="1"/>
  <c r="J5" i="1"/>
  <c r="J9" i="1" s="1"/>
  <c r="F18" i="3" l="1"/>
  <c r="I21" i="3" s="1"/>
  <c r="I50" i="3" s="1"/>
  <c r="I51" i="3"/>
  <c r="I53" i="3" s="1"/>
  <c r="I64" i="3" s="1"/>
  <c r="J63" i="3"/>
  <c r="L28" i="2"/>
  <c r="L11" i="2"/>
  <c r="L59" i="2"/>
  <c r="M71" i="2"/>
  <c r="M5" i="1"/>
  <c r="M9" i="1" s="1"/>
  <c r="K34" i="2" l="1"/>
  <c r="L57" i="2" l="1"/>
  <c r="L72" i="2" s="1"/>
</calcChain>
</file>

<file path=xl/sharedStrings.xml><?xml version="1.0" encoding="utf-8"?>
<sst xmlns="http://schemas.openxmlformats.org/spreadsheetml/2006/main" count="738" uniqueCount="271">
  <si>
    <t>ZENITH RISK STRATEGIES  ·  Summer Series 2026  ·  Event Financial Summary &amp; P&amp;L Tracker</t>
  </si>
  <si>
    <t>Prepared by: Gwen Diede, Executive of Sales &amp; Marketing  ·  As of: April 15, 2026  ·  CONFIDENTIAL — Internal Use Only</t>
  </si>
  <si>
    <t>Event</t>
  </si>
  <si>
    <t>City</t>
  </si>
  <si>
    <t>Date</t>
  </si>
  <si>
    <t>Venue Contract
Total ($)</t>
  </si>
  <si>
    <t>Hotel /
Lodging ($)</t>
  </si>
  <si>
    <t>Merch /
Swag ($)</t>
  </si>
  <si>
    <t>Photographer
/ AV ($)</t>
  </si>
  <si>
    <t>Printing /
Materials ($)</t>
  </si>
  <si>
    <t>Other
Expenses ($)</t>
  </si>
  <si>
    <t>Total Event
Cost ($)</t>
  </si>
  <si>
    <t>Partner
Invoices ($)</t>
  </si>
  <si>
    <t>Received
to Date ($)</t>
  </si>
  <si>
    <t>Net Cost
to Zenith ($)</t>
  </si>
  <si>
    <t>Bluebonnet Summit</t>
  </si>
  <si>
    <t>Dallas, TX</t>
  </si>
  <si>
    <t>04/23/2026</t>
  </si>
  <si>
    <t>Lowcountry Logic</t>
  </si>
  <si>
    <t>Hilton Head, SC</t>
  </si>
  <si>
    <t>05/29/2026</t>
  </si>
  <si>
    <t>— pending</t>
  </si>
  <si>
    <t>Engineered to Win</t>
  </si>
  <si>
    <t>Chicago, IL</t>
  </si>
  <si>
    <t>06/17/2026</t>
  </si>
  <si>
    <t>Reaching Benefits Heights</t>
  </si>
  <si>
    <t>Denver, CO</t>
  </si>
  <si>
    <t>07/22/2026</t>
  </si>
  <si>
    <t>TOTAL — ALL EVENTS</t>
  </si>
  <si>
    <t>COLOR KEY:  Blue text = confirmed input from executed document  ·  Amber = input required  ·  Green = net cost to Zenith  ·  Black = formula-calculated</t>
  </si>
  <si>
    <t>Partner / Company</t>
  </si>
  <si>
    <t>Speaker / Contact</t>
  </si>
  <si>
    <t>Invoice #</t>
  </si>
  <si>
    <t>Invoice
Date</t>
  </si>
  <si>
    <t>Amount
Invoiced ($)</t>
  </si>
  <si>
    <t>Payment
Terms</t>
  </si>
  <si>
    <t>Date
Received</t>
  </si>
  <si>
    <t>Amount
Received ($)</t>
  </si>
  <si>
    <t>Balance
Outstanding ($)</t>
  </si>
  <si>
    <t>Status</t>
  </si>
  <si>
    <t>Notes</t>
  </si>
  <si>
    <t>Receipt /
Ref #</t>
  </si>
  <si>
    <t>Unity Preferred</t>
  </si>
  <si>
    <t>Jarred Pierce</t>
  </si>
  <si>
    <t>INV-2026-001</t>
  </si>
  <si>
    <t>Net 30</t>
  </si>
  <si>
    <t>INVOICED</t>
  </si>
  <si>
    <t>Kerix Health</t>
  </si>
  <si>
    <t>Jason Roll / Courtney DeWitt</t>
  </si>
  <si>
    <t>INV-2026-002</t>
  </si>
  <si>
    <t>Veracity Benefits</t>
  </si>
  <si>
    <t>Ashley Jones / Timothy Hyde</t>
  </si>
  <si>
    <t>INV-2026-003</t>
  </si>
  <si>
    <t>PriceMDs</t>
  </si>
  <si>
    <t>Dante Panella</t>
  </si>
  <si>
    <t>INV-2026-004</t>
  </si>
  <si>
    <t>Direct Care Alliance</t>
  </si>
  <si>
    <t>David Balat</t>
  </si>
  <si>
    <t>INV-2026-005</t>
  </si>
  <si>
    <t>Samaritan Fund</t>
  </si>
  <si>
    <t>Brett Morris</t>
  </si>
  <si>
    <t>INV-2026-006</t>
  </si>
  <si>
    <t>TBD</t>
  </si>
  <si>
    <t>Pending</t>
  </si>
  <si>
    <t>PENDING</t>
  </si>
  <si>
    <t>TOTAL ACCOUNTS RECEIVABLE</t>
  </si>
  <si>
    <t>2026 Zenith Summer Series Event Finance Tracker</t>
  </si>
  <si>
    <t>1914 Commerce Street, Dallas TX 75201  ·  Catering Manager: Anastasia Elie  ·  Contract signed: Thomas Wagner, CEO — 04/01/2026</t>
  </si>
  <si>
    <t>Service Charge: 27% (24% gratuity + 3% admin)  ·  Combined Tax: 8.25%  ·  Room Rental: WAIVED  ·  Concessions: $7,500 value (10% AV discount, complimentary WiFi, double meeting points)</t>
  </si>
  <si>
    <t xml:space="preserve">  SECTION A — VENUE &amp; FOOD/BEVERAGE  ·  The Statler Dallas</t>
  </si>
  <si>
    <t>BEO #</t>
  </si>
  <si>
    <t>Function</t>
  </si>
  <si>
    <t>Line Item</t>
  </si>
  <si>
    <t>Qty</t>
  </si>
  <si>
    <t>Unit ($)</t>
  </si>
  <si>
    <t>Subtotal ($)</t>
  </si>
  <si>
    <t>Tax ($)</t>
  </si>
  <si>
    <t>Svc Chg ($)</t>
  </si>
  <si>
    <t>Total ($)</t>
  </si>
  <si>
    <t>Notes / Source</t>
  </si>
  <si>
    <t xml:space="preserve">  MEETING SESSION  ·  Junior Ballroom  ·  10:00 AM – 4:30 PM  ·  BEO #6902</t>
  </si>
  <si>
    <t>6902</t>
  </si>
  <si>
    <t>Meeting</t>
  </si>
  <si>
    <t>All Day Beverage Service (8-hr continuous — coffee, tea, soda, water)</t>
  </si>
  <si>
    <t>BEO #6902 — Statler Booking Check 04/15/2026</t>
  </si>
  <si>
    <t>Cold Brew Coffee — charged on consumption</t>
  </si>
  <si>
    <t>Day-of consumption — billed to master account</t>
  </si>
  <si>
    <t>Sparkling Water (AM) — charged on consumption</t>
  </si>
  <si>
    <t xml:space="preserve">  LUNCH BUFFET  ·  Junior Ballroom Pre-Function  ·  11:45 AM – 12:30 PM  ·  BEO #6904</t>
  </si>
  <si>
    <t>6904</t>
  </si>
  <si>
    <t>Lunch</t>
  </si>
  <si>
    <t>Thursday Pomodoro Lunch Buffet (38 guaranteed)</t>
  </si>
  <si>
    <t>BEO #6904 — Caesar, mozzarella, pasta, short rib, chicken, tiramisu</t>
  </si>
  <si>
    <t xml:space="preserve">  AFTERNOON BREAK  ·  Junior Ballroom  ·  2:00 PM – 4:30 PM  ·  BEO #6905</t>
  </si>
  <si>
    <t>6905</t>
  </si>
  <si>
    <t>Break PM</t>
  </si>
  <si>
    <t>Cheese &amp; Charcuterie Collection (38 guaranteed)</t>
  </si>
  <si>
    <t>BEO #6905 — chef's artisan selection, accompaniments, coffee/tea</t>
  </si>
  <si>
    <t>Sparkling Water (PM) — charged on consumption</t>
  </si>
  <si>
    <t xml:space="preserve">  RECEPTION  ·  Junior Ballroom Prefunction  ·  4:30 PM – 6:30 PM  ·  BEO #6906  ·  25 guaranteed</t>
  </si>
  <si>
    <t>6906</t>
  </si>
  <si>
    <t>Reception</t>
  </si>
  <si>
    <t>2.5-Hour Gold Bar Package (25 guaranteed)</t>
  </si>
  <si>
    <t>BEO #6906 — Ketel One, Hendricks, Bulleit, Scotch, Tequila, Crown, Bacardi + beer/wine/seltzers</t>
  </si>
  <si>
    <t>Truffle Deviled Eggs</t>
  </si>
  <si>
    <t>BEO #6906 — 75 pieces, served hot</t>
  </si>
  <si>
    <t>Pepper Crusted Sirloin Skewer, Chimichurri</t>
  </si>
  <si>
    <t>Bacon Wrapped Jalapeño Chicken Skewer</t>
  </si>
  <si>
    <t>Wild Mushroom Pot Sticker, Pineapple Sweet Chili</t>
  </si>
  <si>
    <t>BEO #6906 — 75 pieces</t>
  </si>
  <si>
    <t>Bartender Fee</t>
  </si>
  <si>
    <t>BEO #6906 — service charge not applied to fee</t>
  </si>
  <si>
    <t xml:space="preserve">  VENUE COST SUMMARY</t>
  </si>
  <si>
    <t>GRAND TOTAL — VENUE (THE STATLER DALLAS)</t>
  </si>
  <si>
    <t>Verified: Booking Check — BEO #6902 / 6904 / 6905 / 6906</t>
  </si>
  <si>
    <t xml:space="preserve">  PAYMENT SCHEDULE  ·  Per Signed Contract — Thomas Wagner, CEO (04/01/2026)</t>
  </si>
  <si>
    <t>Deposit #1 — Due at Signing</t>
  </si>
  <si>
    <t>Due:</t>
  </si>
  <si>
    <t>04/01/2026</t>
  </si>
  <si>
    <t>Amount:</t>
  </si>
  <si>
    <t>PAID</t>
  </si>
  <si>
    <t>Final Balance — Due 04/13/2026</t>
  </si>
  <si>
    <t>04/13/2026</t>
  </si>
  <si>
    <t>OUTSTANDING BALANCE TO VENUE</t>
  </si>
  <si>
    <t xml:space="preserve">  SECTION B — HOTEL / LODGING  ·  The Statler Dallas  ·  April 22–24, 2026</t>
  </si>
  <si>
    <t>Conf #</t>
  </si>
  <si>
    <t>Guest(s)</t>
  </si>
  <si>
    <t>Room Type</t>
  </si>
  <si>
    <t>Check-in</t>
  </si>
  <si>
    <t>Check-out</t>
  </si>
  <si>
    <t>Nights</t>
  </si>
  <si>
    <t>Rooms</t>
  </si>
  <si>
    <t>Room Rate ($)</t>
  </si>
  <si>
    <t>Fees+Tax ($)</t>
  </si>
  <si>
    <t>3446775914</t>
  </si>
  <si>
    <t xml:space="preserve">Gwen Diede </t>
  </si>
  <si>
    <t>King Bed Premium Room (K1P-712)</t>
  </si>
  <si>
    <t>04/22/2026</t>
  </si>
  <si>
    <t>04/24/2026</t>
  </si>
  <si>
    <t>3445661331</t>
  </si>
  <si>
    <t>John Owens / David Reinhold</t>
  </si>
  <si>
    <t>King Deluxe Room (K1D-704)</t>
  </si>
  <si>
    <t>TOTAL LODGING — THE STATLER DALLAS</t>
  </si>
  <si>
    <t xml:space="preserve">  SECTION C — ADDITIONAL EXPENSES  ·  Merch / Swag / AV / Photographer / Printing / Other</t>
  </si>
  <si>
    <t>Category</t>
  </si>
  <si>
    <t>Vendor / Description</t>
  </si>
  <si>
    <t>Receipt # / Ref</t>
  </si>
  <si>
    <t>Paid By</t>
  </si>
  <si>
    <t>Reimbursable?</t>
  </si>
  <si>
    <t>Merch / Swag</t>
  </si>
  <si>
    <t>Bags / branded items</t>
  </si>
  <si>
    <t>Zenith CC</t>
  </si>
  <si>
    <t>Photographer</t>
  </si>
  <si>
    <t>Amir Fard LLC Photography — deposit</t>
  </si>
  <si>
    <t>Chase Zelle — Apr 17, 2026</t>
  </si>
  <si>
    <t>04/17/2026</t>
  </si>
  <si>
    <t>No</t>
  </si>
  <si>
    <t>Printing</t>
  </si>
  <si>
    <t>Agendas / programs / signage</t>
  </si>
  <si>
    <t>Banners / tablecloths / materials</t>
  </si>
  <si>
    <t>Speaker Gifts</t>
  </si>
  <si>
    <t>Speaker/partner gifts</t>
  </si>
  <si>
    <t>Marketing</t>
  </si>
  <si>
    <t>Promo / event-specific marketing spend</t>
  </si>
  <si>
    <t>Transportation</t>
  </si>
  <si>
    <t>Premier Transportation — Limo Bus 23 (20 pax, Statler → Dos Equis → Statler)</t>
  </si>
  <si>
    <t>Trip ID 1308368 / Conf #1308368</t>
  </si>
  <si>
    <t>Paid in full via deposit 4/22/26. 5.5 hrs @ $146.26/hr + fuel + admin + 20% gratuity. Source: Premier receipt 4/23/26</t>
  </si>
  <si>
    <t>TOTAL ADDITIONAL EXPENSES</t>
  </si>
  <si>
    <t xml:space="preserve">  SECTION D — TOTAL EVENT COST SUMMARY</t>
  </si>
  <si>
    <t>Venue / F&amp;B — The Statler Dallas</t>
  </si>
  <si>
    <t>Lodging — The Statler Dallas (2 res)</t>
  </si>
  <si>
    <t>Additional Expenses (swag, AV, print, other)</t>
  </si>
  <si>
    <t>TOTAL GROSS EVENT COST — BLUEBONNET SUMMIT</t>
  </si>
  <si>
    <t xml:space="preserve">  SECTION E — SPEAKER PARTNER COST-SHARE + ACCOUNTS RECEIVABLE</t>
  </si>
  <si>
    <t>Speaker</t>
  </si>
  <si>
    <t>Sponsoring / Role</t>
  </si>
  <si>
    <t>Cost-Share ($)</t>
  </si>
  <si>
    <t>Inv Date</t>
  </si>
  <si>
    <t>Terms</t>
  </si>
  <si>
    <t>Date Rec'd</t>
  </si>
  <si>
    <t>Amt Rec'd ($)</t>
  </si>
  <si>
    <t>Balance Due ($)</t>
  </si>
  <si>
    <t>Reception Sponsor + Presenter</t>
  </si>
  <si>
    <t>Jason Roll</t>
  </si>
  <si>
    <t>Session Presenter</t>
  </si>
  <si>
    <t>Courtney DeWitt</t>
  </si>
  <si>
    <t>Ashley Jones</t>
  </si>
  <si>
    <t>Timothy Hyde</t>
  </si>
  <si>
    <t>Session Presenter — Virtual</t>
  </si>
  <si>
    <t>TOTAL PARTNER INVOICES</t>
  </si>
  <si>
    <t>NET COST TO ZENITH  —  Bluebonnet Summit  (Gross Total − Partner Invoices)</t>
  </si>
  <si>
    <t>LOWCOUNTRY LOGIC  ·  Palmetto Dunes Resort — Hilton Head Island, SC  ·  May 29, 2026</t>
  </si>
  <si>
    <t>Populate all yellow cells once venue contract and BEO are executed. Blue text = confirmed source inputs.</t>
  </si>
  <si>
    <t>Service Charge / Tax rates: confirm and enter from executed BEO.</t>
  </si>
  <si>
    <t xml:space="preserve">  SECTION A — VENUE &amp; FOOD/BEVERAGE</t>
  </si>
  <si>
    <t>Enter function</t>
  </si>
  <si>
    <t>Enter line item description</t>
  </si>
  <si>
    <t>Subtotal (pre-tax)</t>
  </si>
  <si>
    <t>Enter from executed BEO</t>
  </si>
  <si>
    <t>Tax</t>
  </si>
  <si>
    <t>Service Charge</t>
  </si>
  <si>
    <t>GRAND TOTAL — VENUE</t>
  </si>
  <si>
    <t xml:space="preserve">  SECTION B — HOTEL / LODGING</t>
  </si>
  <si>
    <t>TOTAL LODGING</t>
  </si>
  <si>
    <t xml:space="preserve">  SECTION C — ADDITIONAL EXPENSES</t>
  </si>
  <si>
    <t>Enter category</t>
  </si>
  <si>
    <t>Enter description</t>
  </si>
  <si>
    <t>Venue / F&amp;B</t>
  </si>
  <si>
    <t>Lodging</t>
  </si>
  <si>
    <t>Additional Expenses</t>
  </si>
  <si>
    <t>TOTAL GROSS EVENT COST — LOWCOUNTRY LOGIC</t>
  </si>
  <si>
    <t>NET COST TO ZENITH  —  LOWCOUNTRY LOGIC  (Gross Total − Partner Invoices)</t>
  </si>
  <si>
    <t>ENGINEERED TO WIN  ·  Venue TBD — Chicago, IL  ·  June 17, 2026</t>
  </si>
  <si>
    <t>TOTAL GROSS EVENT COST — ENGINEERED TO WIN</t>
  </si>
  <si>
    <t>NET COST TO ZENITH  —  ENGINEERED TO WIN  (Gross Total − Partner Invoices)</t>
  </si>
  <si>
    <t>REACHING BENEFITS HEIGHTS  ·  Venue TBD — Denver, CO  ·  July 22, 2026</t>
  </si>
  <si>
    <t>TOTAL GROSS EVENT COST — REACHING BENEFITS HEIGHTS</t>
  </si>
  <si>
    <t>NET COST TO ZENITH  —  REACHING BENEFITS HEIGHTS  (Gross Total − Partner Invoices)</t>
  </si>
  <si>
    <t>DUE</t>
  </si>
  <si>
    <t>Meals / Entertainment</t>
  </si>
  <si>
    <t>Statler Bill</t>
  </si>
  <si>
    <t>Confirmation Number - 3446775914</t>
  </si>
  <si>
    <t>Wire</t>
  </si>
  <si>
    <t>Confirmation Number - 3445661331</t>
  </si>
  <si>
    <t>Paid in full via Statler StayFoilo</t>
  </si>
  <si>
    <t>Deposit only — balance TBD. Source: Zelle receipt 4/17/26 ($300 paid)</t>
  </si>
  <si>
    <t>Amount Due</t>
  </si>
  <si>
    <t xml:space="preserve">Item Price </t>
  </si>
  <si>
    <t>Amount Paid</t>
  </si>
  <si>
    <t xml:space="preserve">Sales Tax </t>
  </si>
  <si>
    <t>AUDIO AND VISUAL  ·  The Statler Hotel  ·  Encore AV  ·  Rental Order #9074-2355</t>
  </si>
  <si>
    <t>9074-2355</t>
  </si>
  <si>
    <t>Equptment Rental</t>
  </si>
  <si>
    <t>HSIA Services</t>
  </si>
  <si>
    <t>discount 19.01%</t>
  </si>
  <si>
    <t>Labor Charges</t>
  </si>
  <si>
    <t>Meeting Room Projector Package, mics and audio</t>
  </si>
  <si>
    <t>discount 15.00%</t>
  </si>
  <si>
    <t>Setup and Strike</t>
  </si>
  <si>
    <t>TOTAL:</t>
  </si>
  <si>
    <t>#6345</t>
  </si>
  <si>
    <t>Southern Charm</t>
  </si>
  <si>
    <t>Afternoon Break</t>
  </si>
  <si>
    <t>F&amp;B SubTotal:</t>
  </si>
  <si>
    <t>Freshly Brewed Coffee and Decaffeinated Coffee by the Gallon</t>
  </si>
  <si>
    <t>Premium Bar Setup - One Hour</t>
  </si>
  <si>
    <t>Banquet Servers</t>
  </si>
  <si>
    <t>Assorted Soft Drinks</t>
  </si>
  <si>
    <t>Projector &amp; Screen</t>
  </si>
  <si>
    <t>Venue</t>
  </si>
  <si>
    <t>Centre Court Room Rental</t>
  </si>
  <si>
    <t>#3458851281</t>
  </si>
  <si>
    <t>Gwen Diede</t>
  </si>
  <si>
    <t>King Bed w/ Resort View</t>
  </si>
  <si>
    <t>#3462224707</t>
  </si>
  <si>
    <t>John Owens</t>
  </si>
  <si>
    <t>Thomas Wagner</t>
  </si>
  <si>
    <t xml:space="preserve">  SECTION C — TRAVEL</t>
  </si>
  <si>
    <t xml:space="preserve">  SECTION D — ADDITIONAL EXPENSES</t>
  </si>
  <si>
    <t xml:space="preserve">  SECTION E — TOTAL EVENT COST SUMMARY</t>
  </si>
  <si>
    <t xml:space="preserve">  SECTION F — SPEAKER PARTNER COST-SHARE + ACCOUNTS RECEIVABLE</t>
  </si>
  <si>
    <t>Passenger</t>
  </si>
  <si>
    <t>Airline &amp; Flights</t>
  </si>
  <si>
    <t>Depart</t>
  </si>
  <si>
    <t>Return</t>
  </si>
  <si>
    <t>Flights</t>
  </si>
  <si>
    <t>American Airlines: AA 1482, AA 5383, AA 5146, AA 1080, AA 39999</t>
  </si>
  <si>
    <t>Ticket Price</t>
  </si>
  <si>
    <t>Fees</t>
  </si>
  <si>
    <t>Confirmation code: OIRCHX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</si>
</sst>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mm/dd/yy;@"/>
    <numFmt numFmtId="171" formatCode="[$-409]d\-mmm;@"/>
  </numFmts>
  <fonts count="52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B3A4B"/>
      <name val="Arial"/>
      <family val="2"/>
    </font>
    <font>
      <sz val="10"/>
      <color rgb="FF1B3A4B"/>
      <name val="Arial"/>
      <family val="2"/>
    </font>
    <font>
      <b/>
      <sz val="10"/>
      <color rgb="FF27500A"/>
      <name val="Arial"/>
      <family val="2"/>
    </font>
    <font>
      <b/>
      <sz val="10"/>
      <color rgb="FF791F1F"/>
      <name val="Arial"/>
      <family val="2"/>
    </font>
    <font>
      <sz val="9"/>
      <color rgb="FF1B3A4B"/>
      <name val="Arial"/>
      <family val="2"/>
    </font>
    <font>
      <i/>
      <sz val="9"/>
      <color rgb="FF888780"/>
      <name val="Arial"/>
      <family val="2"/>
    </font>
    <font>
      <sz val="11"/>
      <color rgb="FF0000FF"/>
      <name val="Arial"/>
      <family val="2"/>
    </font>
    <font>
      <i/>
      <sz val="11"/>
      <color rgb="FF633806"/>
      <name val="Arial"/>
      <family val="2"/>
    </font>
    <font>
      <b/>
      <sz val="11"/>
      <color rgb="FF1B3A4B"/>
      <name val="Arial"/>
      <family val="2"/>
    </font>
    <font>
      <b/>
      <sz val="11"/>
      <color rgb="FF27500A"/>
      <name val="Arial"/>
      <family val="2"/>
    </font>
    <font>
      <i/>
      <sz val="10"/>
      <color rgb="FF633806"/>
      <name val="Arial"/>
      <family val="2"/>
    </font>
    <font>
      <b/>
      <sz val="11"/>
      <color rgb="FFB8923E"/>
      <name val="Arial"/>
      <family val="2"/>
    </font>
    <font>
      <i/>
      <sz val="8"/>
      <color rgb="FF888780"/>
      <name val="Arial"/>
      <family val="2"/>
    </font>
    <font>
      <b/>
      <sz val="11"/>
      <color rgb="FF791F1F"/>
      <name val="Arial"/>
      <family val="2"/>
    </font>
    <font>
      <sz val="10"/>
      <color rgb="FF633806"/>
      <name val="Arial"/>
      <family val="2"/>
    </font>
    <font>
      <sz val="11"/>
      <color rgb="FF633806"/>
      <name val="Arial"/>
      <family val="2"/>
    </font>
    <font>
      <b/>
      <sz val="11"/>
      <color rgb="FF633806"/>
      <name val="Arial"/>
      <family val="2"/>
    </font>
    <font>
      <i/>
      <sz val="9"/>
      <color rgb="FF1B3A4B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i/>
      <sz val="8"/>
      <color rgb="FFB8923E"/>
      <name val="Arial"/>
      <family val="2"/>
    </font>
    <font>
      <sz val="10"/>
      <color rgb="FF27500A"/>
      <name val="Arial"/>
      <family val="2"/>
    </font>
    <font>
      <sz val="10"/>
      <color rgb="FF791F1F"/>
      <name val="Arial"/>
      <family val="2"/>
    </font>
    <font>
      <b/>
      <sz val="13"/>
      <color rgb="FFFFFFFF"/>
      <name val="Cambria"/>
      <family val="1"/>
      <scheme val="major"/>
    </font>
    <font>
      <i/>
      <sz val="9"/>
      <color rgb="FF888780"/>
      <name val="Cambria"/>
      <family val="1"/>
      <scheme val="major"/>
    </font>
    <font>
      <b/>
      <sz val="14"/>
      <color rgb="FFFFFFFF"/>
      <name val="Cambria"/>
      <family val="1"/>
      <scheme val="major"/>
    </font>
    <font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rgb="FFFFFFFF"/>
      <name val="Cambria"/>
      <family val="1"/>
      <scheme val="major"/>
    </font>
    <font>
      <b/>
      <sz val="11"/>
      <color rgb="FFFFFFFF"/>
      <name val="Cambria"/>
      <family val="1"/>
      <scheme val="major"/>
    </font>
    <font>
      <b/>
      <sz val="11"/>
      <color theme="1"/>
      <name val="Calibri"/>
      <family val="2"/>
      <charset val="1"/>
    </font>
    <font>
      <b/>
      <i/>
      <sz val="11"/>
      <color rgb="FF1B3A4B"/>
      <name val="Arial"/>
      <family val="2"/>
    </font>
    <font>
      <i/>
      <sz val="14"/>
      <color rgb="FF888780"/>
      <name val="Arial"/>
      <family val="2"/>
    </font>
    <font>
      <sz val="14"/>
      <color theme="1"/>
      <name val="Calibri"/>
      <family val="2"/>
      <charset val="1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1"/>
    </font>
    <font>
      <sz val="10"/>
      <color theme="0"/>
      <name val="Arial"/>
      <family val="2"/>
    </font>
    <font>
      <i/>
      <sz val="11"/>
      <name val="Arial"/>
      <family val="2"/>
    </font>
    <font>
      <b/>
      <sz val="12"/>
      <color theme="1"/>
      <name val="Calibri"/>
      <family val="2"/>
    </font>
    <font>
      <b/>
      <sz val="10"/>
      <color theme="2" tint="-0.499984740745262"/>
      <name val="Arial"/>
      <family val="2"/>
    </font>
    <font>
      <b/>
      <i/>
      <sz val="11"/>
      <color theme="2" tint="-0.499984740745262"/>
      <name val="Arial"/>
      <family val="2"/>
    </font>
    <font>
      <b/>
      <i/>
      <sz val="14"/>
      <color rgb="FFB8923E"/>
      <name val="Arial"/>
      <family val="2"/>
    </font>
    <font>
      <b/>
      <i/>
      <sz val="11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1B3A4B"/>
        <bgColor rgb="FF003366"/>
      </patternFill>
    </fill>
    <fill>
      <patternFill patternType="solid">
        <fgColor rgb="FFB8923E"/>
        <bgColor rgb="FF888780"/>
      </patternFill>
    </fill>
    <fill>
      <patternFill patternType="solid">
        <fgColor rgb="FFF7F6F3"/>
        <bgColor rgb="FFFFFFFF"/>
      </patternFill>
    </fill>
    <fill>
      <patternFill patternType="solid">
        <fgColor rgb="FFFFFFFF"/>
        <bgColor rgb="FFF7F6F3"/>
      </patternFill>
    </fill>
    <fill>
      <patternFill patternType="solid">
        <fgColor rgb="FFFAEEDA"/>
        <bgColor rgb="FFFCEBEB"/>
      </patternFill>
    </fill>
    <fill>
      <patternFill patternType="solid">
        <fgColor rgb="FFEAF3DE"/>
        <bgColor rgb="FFFAEEDA"/>
      </patternFill>
    </fill>
    <fill>
      <patternFill patternType="solid">
        <fgColor rgb="FFFCEBEB"/>
        <bgColor rgb="FFFAEEDA"/>
      </patternFill>
    </fill>
    <fill>
      <patternFill patternType="solid">
        <fgColor rgb="FFF0E6C8"/>
        <bgColor rgb="FFFAEEDA"/>
      </patternFill>
    </fill>
    <fill>
      <patternFill patternType="solid">
        <fgColor rgb="FF2E5268"/>
        <bgColor rgb="FF1B3A4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7F6F3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/>
        <bgColor rgb="FFFCEBEB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FAEEDA"/>
      </patternFill>
    </fill>
    <fill>
      <patternFill patternType="solid">
        <fgColor theme="0"/>
        <bgColor rgb="FF888780"/>
      </patternFill>
    </fill>
    <fill>
      <patternFill patternType="solid">
        <fgColor theme="3" tint="-0.499984740745262"/>
        <bgColor rgb="FF003366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132D4D"/>
        <bgColor rgb="FF003366"/>
      </patternFill>
    </fill>
    <fill>
      <patternFill patternType="solid">
        <fgColor rgb="FF132D4D"/>
        <bgColor indexed="64"/>
      </patternFill>
    </fill>
  </fills>
  <borders count="19">
    <border>
      <left/>
      <right/>
      <top/>
      <bottom/>
      <diagonal/>
    </border>
    <border>
      <left style="thin">
        <color rgb="FFC8C6BC"/>
      </left>
      <right style="thin">
        <color rgb="FFC8C6BC"/>
      </right>
      <top style="thin">
        <color rgb="FFC8C6BC"/>
      </top>
      <bottom style="thin">
        <color rgb="FFC8C6BC"/>
      </bottom>
      <diagonal/>
    </border>
    <border>
      <left style="thin">
        <color rgb="FFC8C6BC"/>
      </left>
      <right/>
      <top style="thin">
        <color rgb="FFC8C6BC"/>
      </top>
      <bottom style="thin">
        <color rgb="FFC8C6BC"/>
      </bottom>
      <diagonal/>
    </border>
    <border>
      <left style="thin">
        <color rgb="FFC8C6BC"/>
      </left>
      <right style="thin">
        <color rgb="FFC8C6BC"/>
      </right>
      <top style="medium">
        <color rgb="FF1B3A4B"/>
      </top>
      <bottom style="medium">
        <color rgb="FF1B3A4B"/>
      </bottom>
      <diagonal/>
    </border>
    <border>
      <left/>
      <right/>
      <top style="thin">
        <color rgb="FFC8C6BC"/>
      </top>
      <bottom style="thin">
        <color rgb="FFC8C6BC"/>
      </bottom>
      <diagonal/>
    </border>
    <border>
      <left style="thin">
        <color rgb="FFC8C6BC"/>
      </left>
      <right style="thin">
        <color rgb="FFC8C6BC"/>
      </right>
      <top style="thin">
        <color rgb="FFC8C6BC"/>
      </top>
      <bottom/>
      <diagonal/>
    </border>
    <border>
      <left style="thin">
        <color rgb="FFC8C6BC"/>
      </left>
      <right style="thin">
        <color rgb="FFC8C6BC"/>
      </right>
      <top/>
      <bottom/>
      <diagonal/>
    </border>
    <border>
      <left style="thin">
        <color rgb="FFC8C6BC"/>
      </left>
      <right style="thin">
        <color rgb="FFC8C6BC"/>
      </right>
      <top/>
      <bottom style="thin">
        <color rgb="FFC8C6BC"/>
      </bottom>
      <diagonal/>
    </border>
    <border>
      <left/>
      <right style="thin">
        <color rgb="FFC8C6BC"/>
      </right>
      <top style="thin">
        <color rgb="FFC8C6BC"/>
      </top>
      <bottom style="thin">
        <color rgb="FFC8C6BC"/>
      </bottom>
      <diagonal/>
    </border>
    <border>
      <left style="thin">
        <color rgb="FFC8C6BC"/>
      </left>
      <right/>
      <top style="medium">
        <color rgb="FF1B3A4B"/>
      </top>
      <bottom style="medium">
        <color rgb="FF1B3A4B"/>
      </bottom>
      <diagonal/>
    </border>
    <border>
      <left/>
      <right/>
      <top style="medium">
        <color rgb="FF1B3A4B"/>
      </top>
      <bottom style="medium">
        <color rgb="FF1B3A4B"/>
      </bottom>
      <diagonal/>
    </border>
    <border>
      <left/>
      <right style="thin">
        <color rgb="FFC8C6BC"/>
      </right>
      <top style="medium">
        <color rgb="FF1B3A4B"/>
      </top>
      <bottom style="medium">
        <color rgb="FF1B3A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C6BC"/>
      </left>
      <right style="thin">
        <color rgb="FFC8C6BC"/>
      </right>
      <top style="medium">
        <color rgb="FF1B3A4B"/>
      </top>
      <bottom/>
      <diagonal/>
    </border>
    <border>
      <left style="thin">
        <color rgb="FFC8C6BC"/>
      </left>
      <right/>
      <top style="medium">
        <color rgb="FF1B3A4B"/>
      </top>
      <bottom style="thin">
        <color rgb="FFC8C6BC"/>
      </bottom>
      <diagonal/>
    </border>
    <border>
      <left/>
      <right style="thin">
        <color indexed="64"/>
      </right>
      <top style="medium">
        <color rgb="FF1B3A4B"/>
      </top>
      <bottom style="thin">
        <color rgb="FFC8C6BC"/>
      </bottom>
      <diagonal/>
    </border>
    <border>
      <left/>
      <right style="thin">
        <color indexed="64"/>
      </right>
      <top style="thin">
        <color rgb="FFC8C6BC"/>
      </top>
      <bottom style="thin">
        <color rgb="FFC8C6BC"/>
      </bottom>
      <diagonal/>
    </border>
    <border>
      <left/>
      <right/>
      <top style="medium">
        <color rgb="FF1B3A4B"/>
      </top>
      <bottom style="thin">
        <color rgb="FFC8C6BC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10" fillId="6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2" fillId="7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right" vertical="center"/>
    </xf>
    <xf numFmtId="164" fontId="16" fillId="8" borderId="1" xfId="0" applyNumberFormat="1" applyFont="1" applyFill="1" applyBorder="1" applyAlignment="1">
      <alignment horizontal="right" vertical="center"/>
    </xf>
    <xf numFmtId="0" fontId="16" fillId="8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 vertical="center"/>
    </xf>
    <xf numFmtId="164" fontId="18" fillId="6" borderId="1" xfId="0" applyNumberFormat="1" applyFont="1" applyFill="1" applyBorder="1" applyAlignment="1">
      <alignment horizontal="right" vertical="center"/>
    </xf>
    <xf numFmtId="0" fontId="19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9" fillId="0" borderId="0" xfId="0" applyFont="1"/>
    <xf numFmtId="0" fontId="30" fillId="0" borderId="0" xfId="0" applyFont="1"/>
    <xf numFmtId="0" fontId="4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10" fillId="11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left"/>
    </xf>
    <xf numFmtId="0" fontId="17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 wrapText="1"/>
    </xf>
    <xf numFmtId="0" fontId="37" fillId="11" borderId="1" xfId="0" applyFont="1" applyFill="1" applyBorder="1" applyAlignment="1">
      <alignment horizontal="left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left" vertical="center" wrapText="1"/>
    </xf>
    <xf numFmtId="0" fontId="0" fillId="11" borderId="0" xfId="0" applyFill="1"/>
    <xf numFmtId="5" fontId="10" fillId="0" borderId="1" xfId="0" applyNumberFormat="1" applyFont="1" applyBorder="1" applyAlignment="1">
      <alignment horizontal="right" vertical="center"/>
    </xf>
    <xf numFmtId="39" fontId="10" fillId="0" borderId="1" xfId="0" applyNumberFormat="1" applyFont="1" applyBorder="1" applyAlignment="1">
      <alignment horizontal="right" vertical="center"/>
    </xf>
    <xf numFmtId="44" fontId="10" fillId="0" borderId="1" xfId="0" applyNumberFormat="1" applyFont="1" applyBorder="1" applyAlignment="1">
      <alignment horizontal="right" vertical="center"/>
    </xf>
    <xf numFmtId="44" fontId="10" fillId="11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4" fontId="38" fillId="0" borderId="1" xfId="0" applyNumberFormat="1" applyFont="1" applyBorder="1" applyAlignment="1">
      <alignment horizontal="right" vertical="center"/>
    </xf>
    <xf numFmtId="0" fontId="41" fillId="5" borderId="1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center" vertical="center"/>
    </xf>
    <xf numFmtId="164" fontId="38" fillId="5" borderId="1" xfId="0" applyNumberFormat="1" applyFont="1" applyFill="1" applyBorder="1" applyAlignment="1">
      <alignment horizontal="right" vertical="center"/>
    </xf>
    <xf numFmtId="164" fontId="40" fillId="5" borderId="1" xfId="0" applyNumberFormat="1" applyFont="1" applyFill="1" applyBorder="1" applyAlignment="1">
      <alignment horizontal="right" vertical="center"/>
    </xf>
    <xf numFmtId="0" fontId="39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center" vertical="center"/>
    </xf>
    <xf numFmtId="164" fontId="38" fillId="4" borderId="1" xfId="0" applyNumberFormat="1" applyFont="1" applyFill="1" applyBorder="1" applyAlignment="1">
      <alignment horizontal="right" vertical="center"/>
    </xf>
    <xf numFmtId="0" fontId="39" fillId="5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left" vertical="center" wrapText="1"/>
    </xf>
    <xf numFmtId="164" fontId="40" fillId="4" borderId="1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right" vertical="center"/>
    </xf>
    <xf numFmtId="164" fontId="40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left" vertical="center" wrapText="1"/>
    </xf>
    <xf numFmtId="164" fontId="40" fillId="14" borderId="1" xfId="0" applyNumberFormat="1" applyFont="1" applyFill="1" applyBorder="1" applyAlignment="1">
      <alignment horizontal="right" vertical="center"/>
    </xf>
    <xf numFmtId="164" fontId="40" fillId="13" borderId="0" xfId="0" applyNumberFormat="1" applyFont="1" applyFill="1" applyAlignment="1">
      <alignment horizontal="right" vertical="center"/>
    </xf>
    <xf numFmtId="164" fontId="40" fillId="15" borderId="1" xfId="0" applyNumberFormat="1" applyFont="1" applyFill="1" applyBorder="1" applyAlignment="1">
      <alignment horizontal="right" vertical="center"/>
    </xf>
    <xf numFmtId="44" fontId="45" fillId="2" borderId="1" xfId="0" applyNumberFormat="1" applyFont="1" applyFill="1" applyBorder="1" applyAlignment="1">
      <alignment horizontal="left" vertical="center" wrapText="1"/>
    </xf>
    <xf numFmtId="164" fontId="10" fillId="16" borderId="1" xfId="0" applyNumberFormat="1" applyFont="1" applyFill="1" applyBorder="1" applyAlignment="1">
      <alignment horizontal="right" vertical="center"/>
    </xf>
    <xf numFmtId="0" fontId="15" fillId="17" borderId="0" xfId="0" applyFont="1" applyFill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13" fillId="16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right" vertical="center"/>
    </xf>
    <xf numFmtId="0" fontId="13" fillId="16" borderId="1" xfId="0" applyFont="1" applyFill="1" applyBorder="1" applyAlignment="1">
      <alignment horizontal="left" vertical="center"/>
    </xf>
    <xf numFmtId="0" fontId="46" fillId="16" borderId="1" xfId="0" applyFont="1" applyFill="1" applyBorder="1" applyAlignment="1">
      <alignment horizontal="left" vertical="center" wrapText="1"/>
    </xf>
    <xf numFmtId="0" fontId="38" fillId="16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47" fillId="0" borderId="0" xfId="0" applyFont="1"/>
    <xf numFmtId="0" fontId="0" fillId="13" borderId="0" xfId="0" applyFill="1"/>
    <xf numFmtId="164" fontId="12" fillId="18" borderId="1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10" fillId="16" borderId="2" xfId="0" applyNumberFormat="1" applyFont="1" applyFill="1" applyBorder="1" applyAlignment="1">
      <alignment horizontal="right" vertical="center"/>
    </xf>
    <xf numFmtId="164" fontId="10" fillId="16" borderId="4" xfId="0" applyNumberFormat="1" applyFont="1" applyFill="1" applyBorder="1" applyAlignment="1">
      <alignment horizontal="right" vertical="center"/>
    </xf>
    <xf numFmtId="164" fontId="10" fillId="16" borderId="16" xfId="0" applyNumberFormat="1" applyFont="1" applyFill="1" applyBorder="1" applyAlignment="1">
      <alignment horizontal="right" vertical="center"/>
    </xf>
    <xf numFmtId="164" fontId="10" fillId="16" borderId="14" xfId="0" applyNumberFormat="1" applyFont="1" applyFill="1" applyBorder="1" applyAlignment="1">
      <alignment horizontal="right" vertical="center"/>
    </xf>
    <xf numFmtId="164" fontId="10" fillId="16" borderId="17" xfId="0" applyNumberFormat="1" applyFont="1" applyFill="1" applyBorder="1" applyAlignment="1">
      <alignment horizontal="right" vertical="center"/>
    </xf>
    <xf numFmtId="164" fontId="10" fillId="16" borderId="15" xfId="0" applyNumberFormat="1" applyFont="1" applyFill="1" applyBorder="1" applyAlignment="1">
      <alignment horizontal="right" vertical="center"/>
    </xf>
    <xf numFmtId="0" fontId="12" fillId="18" borderId="0" xfId="0" applyFont="1" applyFill="1" applyAlignment="1">
      <alignment horizontal="right" vertical="center" wrapText="1"/>
    </xf>
    <xf numFmtId="0" fontId="0" fillId="13" borderId="0" xfId="0" applyFill="1"/>
    <xf numFmtId="0" fontId="20" fillId="9" borderId="0" xfId="0" applyFont="1" applyFill="1" applyAlignment="1">
      <alignment horizontal="left" vertical="center" wrapText="1"/>
    </xf>
    <xf numFmtId="0" fontId="0" fillId="0" borderId="0" xfId="0"/>
    <xf numFmtId="0" fontId="4" fillId="4" borderId="2" xfId="0" applyFont="1" applyFill="1" applyBorder="1" applyAlignment="1">
      <alignment horizontal="right" vertical="center" wrapText="1"/>
    </xf>
    <xf numFmtId="0" fontId="0" fillId="0" borderId="4" xfId="0" applyBorder="1"/>
    <xf numFmtId="0" fontId="21" fillId="3" borderId="0" xfId="0" applyFont="1" applyFill="1" applyAlignment="1">
      <alignment horizontal="lef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0" fillId="3" borderId="0" xfId="0" applyFill="1"/>
    <xf numFmtId="0" fontId="2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7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right" vertical="center" wrapText="1"/>
    </xf>
    <xf numFmtId="0" fontId="28" fillId="3" borderId="0" xfId="0" applyFont="1" applyFill="1" applyAlignment="1">
      <alignment horizontal="left" vertical="center" wrapText="1"/>
    </xf>
    <xf numFmtId="0" fontId="29" fillId="0" borderId="0" xfId="0" applyFont="1"/>
    <xf numFmtId="0" fontId="16" fillId="8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32" fillId="10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 vertical="center" wrapText="1"/>
    </xf>
    <xf numFmtId="0" fontId="31" fillId="10" borderId="0" xfId="0" applyFont="1" applyFill="1" applyAlignment="1">
      <alignment horizontal="left" vertical="center" wrapText="1"/>
    </xf>
    <xf numFmtId="0" fontId="34" fillId="9" borderId="0" xfId="0" applyFont="1" applyFill="1" applyAlignment="1">
      <alignment horizontal="center" vertical="center" wrapText="1"/>
    </xf>
    <xf numFmtId="0" fontId="33" fillId="0" borderId="0" xfId="0" applyFont="1"/>
    <xf numFmtId="0" fontId="30" fillId="0" borderId="0" xfId="0" applyFont="1"/>
    <xf numFmtId="0" fontId="43" fillId="0" borderId="0" xfId="0" applyFont="1"/>
    <xf numFmtId="0" fontId="35" fillId="5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38" fillId="0" borderId="5" xfId="0" applyNumberFormat="1" applyFont="1" applyBorder="1" applyAlignment="1">
      <alignment horizontal="center" vertical="center"/>
    </xf>
    <xf numFmtId="164" fontId="38" fillId="0" borderId="6" xfId="0" applyNumberFormat="1" applyFont="1" applyBorder="1" applyAlignment="1">
      <alignment horizontal="center" vertical="center"/>
    </xf>
    <xf numFmtId="164" fontId="38" fillId="0" borderId="7" xfId="0" applyNumberFormat="1" applyFont="1" applyBorder="1" applyAlignment="1">
      <alignment horizontal="center" vertical="center"/>
    </xf>
    <xf numFmtId="43" fontId="39" fillId="0" borderId="2" xfId="0" applyNumberFormat="1" applyFont="1" applyBorder="1" applyAlignment="1">
      <alignment horizontal="center" vertical="center" wrapText="1"/>
    </xf>
    <xf numFmtId="43" fontId="39" fillId="0" borderId="4" xfId="0" applyNumberFormat="1" applyFont="1" applyBorder="1" applyAlignment="1">
      <alignment horizontal="center" vertical="center" wrapText="1"/>
    </xf>
    <xf numFmtId="43" fontId="39" fillId="0" borderId="8" xfId="0" applyNumberFormat="1" applyFont="1" applyBorder="1" applyAlignment="1">
      <alignment horizontal="center" vertical="center" wrapText="1"/>
    </xf>
    <xf numFmtId="164" fontId="38" fillId="4" borderId="2" xfId="0" applyNumberFormat="1" applyFont="1" applyFill="1" applyBorder="1" applyAlignment="1">
      <alignment horizontal="right" vertical="center"/>
    </xf>
    <xf numFmtId="164" fontId="38" fillId="4" borderId="4" xfId="0" applyNumberFormat="1" applyFont="1" applyFill="1" applyBorder="1" applyAlignment="1">
      <alignment horizontal="right" vertical="center"/>
    </xf>
    <xf numFmtId="164" fontId="38" fillId="4" borderId="8" xfId="0" applyNumberFormat="1" applyFont="1" applyFill="1" applyBorder="1" applyAlignment="1">
      <alignment horizontal="right" vertical="center"/>
    </xf>
    <xf numFmtId="164" fontId="42" fillId="13" borderId="5" xfId="0" applyNumberFormat="1" applyFont="1" applyFill="1" applyBorder="1" applyAlignment="1">
      <alignment horizontal="center" vertical="center"/>
    </xf>
    <xf numFmtId="164" fontId="42" fillId="13" borderId="6" xfId="0" applyNumberFormat="1" applyFont="1" applyFill="1" applyBorder="1" applyAlignment="1">
      <alignment horizontal="center" vertical="center"/>
    </xf>
    <xf numFmtId="164" fontId="42" fillId="13" borderId="7" xfId="0" applyNumberFormat="1" applyFont="1" applyFill="1" applyBorder="1" applyAlignment="1">
      <alignment horizontal="center" vertical="center"/>
    </xf>
    <xf numFmtId="44" fontId="38" fillId="0" borderId="2" xfId="0" applyNumberFormat="1" applyFont="1" applyBorder="1" applyAlignment="1">
      <alignment horizontal="center" vertical="center"/>
    </xf>
    <xf numFmtId="44" fontId="38" fillId="0" borderId="4" xfId="0" applyNumberFormat="1" applyFont="1" applyBorder="1" applyAlignment="1">
      <alignment horizontal="center" vertical="center"/>
    </xf>
    <xf numFmtId="44" fontId="38" fillId="0" borderId="8" xfId="0" applyNumberFormat="1" applyFont="1" applyBorder="1" applyAlignment="1">
      <alignment horizontal="center" vertical="center"/>
    </xf>
    <xf numFmtId="44" fontId="38" fillId="0" borderId="2" xfId="0" applyNumberFormat="1" applyFont="1" applyBorder="1" applyAlignment="1">
      <alignment horizontal="center" vertical="center" wrapText="1"/>
    </xf>
    <xf numFmtId="44" fontId="38" fillId="0" borderId="4" xfId="0" applyNumberFormat="1" applyFont="1" applyBorder="1" applyAlignment="1">
      <alignment horizontal="center" vertical="center" wrapText="1"/>
    </xf>
    <xf numFmtId="44" fontId="38" fillId="0" borderId="8" xfId="0" applyNumberFormat="1" applyFont="1" applyBorder="1" applyAlignment="1">
      <alignment horizontal="center" vertical="center" wrapText="1"/>
    </xf>
    <xf numFmtId="164" fontId="38" fillId="5" borderId="2" xfId="0" applyNumberFormat="1" applyFont="1" applyFill="1" applyBorder="1" applyAlignment="1">
      <alignment horizontal="center" vertical="center"/>
    </xf>
    <xf numFmtId="164" fontId="38" fillId="5" borderId="4" xfId="0" applyNumberFormat="1" applyFont="1" applyFill="1" applyBorder="1" applyAlignment="1">
      <alignment horizontal="center" vertical="center"/>
    </xf>
    <xf numFmtId="164" fontId="38" fillId="5" borderId="8" xfId="0" applyNumberFormat="1" applyFont="1" applyFill="1" applyBorder="1" applyAlignment="1">
      <alignment horizontal="center" vertical="center"/>
    </xf>
    <xf numFmtId="164" fontId="38" fillId="4" borderId="5" xfId="0" applyNumberFormat="1" applyFont="1" applyFill="1" applyBorder="1" applyAlignment="1">
      <alignment horizontal="center" vertical="center"/>
    </xf>
    <xf numFmtId="164" fontId="38" fillId="4" borderId="6" xfId="0" applyNumberFormat="1" applyFont="1" applyFill="1" applyBorder="1" applyAlignment="1">
      <alignment horizontal="center" vertical="center"/>
    </xf>
    <xf numFmtId="164" fontId="38" fillId="4" borderId="7" xfId="0" applyNumberFormat="1" applyFont="1" applyFill="1" applyBorder="1" applyAlignment="1">
      <alignment horizontal="center" vertical="center"/>
    </xf>
    <xf numFmtId="164" fontId="40" fillId="13" borderId="5" xfId="0" applyNumberFormat="1" applyFont="1" applyFill="1" applyBorder="1" applyAlignment="1">
      <alignment horizontal="center" vertical="center"/>
    </xf>
    <xf numFmtId="164" fontId="40" fillId="13" borderId="7" xfId="0" applyNumberFormat="1" applyFont="1" applyFill="1" applyBorder="1" applyAlignment="1">
      <alignment horizontal="center" vertical="center"/>
    </xf>
    <xf numFmtId="164" fontId="38" fillId="0" borderId="2" xfId="0" applyNumberFormat="1" applyFont="1" applyBorder="1" applyAlignment="1">
      <alignment horizontal="center" vertical="center"/>
    </xf>
    <xf numFmtId="164" fontId="38" fillId="0" borderId="4" xfId="0" applyNumberFormat="1" applyFont="1" applyBorder="1" applyAlignment="1">
      <alignment horizontal="center" vertical="center"/>
    </xf>
    <xf numFmtId="164" fontId="38" fillId="0" borderId="8" xfId="0" applyNumberFormat="1" applyFont="1" applyBorder="1" applyAlignment="1">
      <alignment horizontal="center" vertical="center"/>
    </xf>
    <xf numFmtId="164" fontId="47" fillId="0" borderId="4" xfId="0" applyNumberFormat="1" applyFont="1" applyBorder="1" applyAlignment="1">
      <alignment horizontal="center"/>
    </xf>
    <xf numFmtId="0" fontId="47" fillId="0" borderId="18" xfId="0" applyNumberFormat="1" applyFont="1" applyBorder="1" applyAlignment="1">
      <alignment horizontal="left"/>
    </xf>
    <xf numFmtId="0" fontId="48" fillId="17" borderId="2" xfId="0" applyFont="1" applyFill="1" applyBorder="1" applyAlignment="1">
      <alignment horizontal="right" vertical="center" wrapText="1"/>
    </xf>
    <xf numFmtId="0" fontId="48" fillId="17" borderId="4" xfId="0" applyFont="1" applyFill="1" applyBorder="1" applyAlignment="1">
      <alignment horizontal="right" vertical="center" wrapText="1"/>
    </xf>
    <xf numFmtId="44" fontId="49" fillId="16" borderId="12" xfId="0" applyNumberFormat="1" applyFont="1" applyFill="1" applyBorder="1" applyAlignment="1">
      <alignment horizontal="right" vertical="center"/>
    </xf>
    <xf numFmtId="0" fontId="10" fillId="16" borderId="1" xfId="0" applyFont="1" applyFill="1" applyBorder="1" applyAlignment="1">
      <alignment horizontal="left" vertical="center"/>
    </xf>
    <xf numFmtId="171" fontId="10" fillId="16" borderId="1" xfId="0" applyNumberFormat="1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right" vertical="center" wrapText="1"/>
    </xf>
    <xf numFmtId="0" fontId="21" fillId="19" borderId="4" xfId="0" applyFont="1" applyFill="1" applyBorder="1" applyAlignment="1">
      <alignment horizontal="center" vertical="center" wrapText="1"/>
    </xf>
    <xf numFmtId="0" fontId="2" fillId="20" borderId="3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right" vertical="center" wrapText="1"/>
    </xf>
    <xf numFmtId="0" fontId="0" fillId="21" borderId="4" xfId="0" applyFill="1" applyBorder="1"/>
    <xf numFmtId="164" fontId="50" fillId="20" borderId="7" xfId="0" applyNumberFormat="1" applyFont="1" applyFill="1" applyBorder="1" applyAlignment="1">
      <alignment horizontal="right" vertical="center"/>
    </xf>
    <xf numFmtId="0" fontId="4" fillId="20" borderId="7" xfId="0" applyFont="1" applyFill="1" applyBorder="1" applyAlignment="1">
      <alignment horizontal="left" vertical="center" wrapText="1"/>
    </xf>
    <xf numFmtId="0" fontId="2" fillId="20" borderId="9" xfId="0" applyFont="1" applyFill="1" applyBorder="1" applyAlignment="1">
      <alignment horizontal="center" vertical="center" wrapText="1"/>
    </xf>
    <xf numFmtId="0" fontId="2" fillId="20" borderId="10" xfId="0" applyFont="1" applyFill="1" applyBorder="1" applyAlignment="1">
      <alignment horizontal="center" vertical="center" wrapText="1"/>
    </xf>
    <xf numFmtId="0" fontId="2" fillId="20" borderId="11" xfId="0" applyFont="1" applyFill="1" applyBorder="1" applyAlignment="1">
      <alignment horizontal="center" vertical="center" wrapText="1"/>
    </xf>
    <xf numFmtId="0" fontId="2" fillId="20" borderId="13" xfId="0" applyFont="1" applyFill="1" applyBorder="1" applyAlignment="1">
      <alignment horizontal="center" vertical="center" wrapText="1"/>
    </xf>
    <xf numFmtId="164" fontId="14" fillId="20" borderId="1" xfId="0" applyNumberFormat="1" applyFont="1" applyFill="1" applyBorder="1" applyAlignment="1">
      <alignment horizontal="right" vertical="center"/>
    </xf>
    <xf numFmtId="0" fontId="4" fillId="20" borderId="1" xfId="0" applyFont="1" applyFill="1" applyBorder="1" applyAlignment="1">
      <alignment horizontal="left" vertical="center" wrapText="1"/>
    </xf>
    <xf numFmtId="0" fontId="1" fillId="20" borderId="0" xfId="0" applyFont="1" applyFill="1" applyAlignment="1">
      <alignment horizontal="center" vertical="center" wrapText="1"/>
    </xf>
    <xf numFmtId="0" fontId="0" fillId="21" borderId="0" xfId="0" applyFill="1" applyAlignment="1">
      <alignment horizontal="center"/>
    </xf>
    <xf numFmtId="0" fontId="51" fillId="21" borderId="2" xfId="0" applyFont="1" applyFill="1" applyBorder="1" applyAlignment="1">
      <alignment horizontal="center" vertical="center"/>
    </xf>
    <xf numFmtId="0" fontId="51" fillId="21" borderId="4" xfId="0" applyFont="1" applyFill="1" applyBorder="1" applyAlignment="1">
      <alignment horizontal="center" vertical="center"/>
    </xf>
    <xf numFmtId="0" fontId="51" fillId="21" borderId="8" xfId="0" applyFont="1" applyFill="1" applyBorder="1" applyAlignment="1">
      <alignment horizontal="center" vertical="center"/>
    </xf>
    <xf numFmtId="0" fontId="22" fillId="22" borderId="2" xfId="0" applyFont="1" applyFill="1" applyBorder="1" applyAlignment="1">
      <alignment horizontal="right" vertical="center" wrapText="1"/>
    </xf>
    <xf numFmtId="0" fontId="0" fillId="23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6BC"/>
      <rgbColor rgb="FF888780"/>
      <rgbColor rgb="FF9999FF"/>
      <rgbColor rgb="FF633806"/>
      <rgbColor rgb="FFFAEEDA"/>
      <rgbColor rgb="FFF7F6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CEBEB"/>
      <rgbColor rgb="FFEAF3DE"/>
      <rgbColor rgb="FFF0E6C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8923E"/>
      <rgbColor rgb="FF003366"/>
      <rgbColor rgb="FF339966"/>
      <rgbColor rgb="FF003300"/>
      <rgbColor rgb="FF27500A"/>
      <rgbColor rgb="FF791F1F"/>
      <rgbColor rgb="FF993366"/>
      <rgbColor rgb="FF2E5268"/>
      <rgbColor rgb="FF1B3A4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32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zoomScaleNormal="100" workbookViewId="0">
      <pane ySplit="4" topLeftCell="A5" activePane="bottomLeft" state="frozen"/>
      <selection pane="bottomLeft" activeCell="K15" sqref="K15"/>
    </sheetView>
  </sheetViews>
  <sheetFormatPr defaultColWidth="8.6640625" defaultRowHeight="14.25" x14ac:dyDescent="0.45"/>
  <cols>
    <col min="1" max="1" width="24" customWidth="1"/>
    <col min="2" max="3" width="22" customWidth="1"/>
    <col min="4" max="5" width="12" customWidth="1"/>
    <col min="6" max="6" width="16" customWidth="1"/>
    <col min="7" max="8" width="12" customWidth="1"/>
    <col min="9" max="9" width="16" customWidth="1"/>
    <col min="10" max="10" width="18" customWidth="1"/>
    <col min="11" max="11" width="13" customWidth="1"/>
    <col min="12" max="12" width="22" customWidth="1"/>
    <col min="13" max="13" width="14" customWidth="1"/>
  </cols>
  <sheetData>
    <row r="1" spans="1:13" ht="33.75" customHeight="1" x14ac:dyDescent="0.45">
      <c r="A1" s="131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4.5" customHeight="1" x14ac:dyDescent="0.45">
      <c r="A2" s="130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3.5" customHeight="1" x14ac:dyDescent="0.45">
      <c r="A3" s="13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43.5" customHeight="1" x14ac:dyDescent="0.4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spans="1:13" ht="19.5" customHeight="1" x14ac:dyDescent="0.45">
      <c r="A5" s="1" t="s">
        <v>15</v>
      </c>
      <c r="B5" s="4" t="s">
        <v>16</v>
      </c>
      <c r="C5" s="5" t="s">
        <v>17</v>
      </c>
      <c r="D5" s="6">
        <v>13566.02</v>
      </c>
      <c r="E5" s="6">
        <v>1143.51</v>
      </c>
      <c r="F5" s="7"/>
      <c r="G5" s="7">
        <v>300</v>
      </c>
      <c r="H5" s="7"/>
      <c r="I5" s="7">
        <v>1206.6400000000001</v>
      </c>
      <c r="J5" s="8">
        <f>SUM(D5:I5)</f>
        <v>16216.17</v>
      </c>
      <c r="K5" s="7"/>
      <c r="L5" s="7"/>
      <c r="M5" s="9">
        <f>J5-L5</f>
        <v>16216.17</v>
      </c>
    </row>
    <row r="6" spans="1:13" ht="19.5" customHeight="1" x14ac:dyDescent="0.45">
      <c r="A6" s="2" t="s">
        <v>18</v>
      </c>
      <c r="B6" s="10" t="s">
        <v>19</v>
      </c>
      <c r="C6" s="11" t="s">
        <v>20</v>
      </c>
      <c r="D6" s="12" t="s">
        <v>21</v>
      </c>
      <c r="E6" s="12" t="s">
        <v>21</v>
      </c>
      <c r="F6" s="12" t="s">
        <v>21</v>
      </c>
      <c r="G6" s="12" t="s">
        <v>21</v>
      </c>
      <c r="H6" s="12" t="s">
        <v>21</v>
      </c>
      <c r="I6" s="12" t="s">
        <v>21</v>
      </c>
      <c r="J6" s="12" t="s">
        <v>21</v>
      </c>
      <c r="K6" s="12" t="s">
        <v>21</v>
      </c>
      <c r="L6" s="12" t="s">
        <v>21</v>
      </c>
      <c r="M6" s="12" t="s">
        <v>21</v>
      </c>
    </row>
    <row r="7" spans="1:13" ht="19.5" customHeight="1" x14ac:dyDescent="0.45">
      <c r="A7" s="1" t="s">
        <v>22</v>
      </c>
      <c r="B7" s="4" t="s">
        <v>23</v>
      </c>
      <c r="C7" s="5" t="s">
        <v>24</v>
      </c>
      <c r="D7" s="12" t="s">
        <v>21</v>
      </c>
      <c r="E7" s="12" t="s">
        <v>21</v>
      </c>
      <c r="F7" s="12" t="s">
        <v>21</v>
      </c>
      <c r="G7" s="12" t="s">
        <v>21</v>
      </c>
      <c r="H7" s="12" t="s">
        <v>21</v>
      </c>
      <c r="I7" s="12" t="s">
        <v>21</v>
      </c>
      <c r="J7" s="12" t="s">
        <v>21</v>
      </c>
      <c r="K7" s="12" t="s">
        <v>21</v>
      </c>
      <c r="L7" s="12" t="s">
        <v>21</v>
      </c>
      <c r="M7" s="12" t="s">
        <v>21</v>
      </c>
    </row>
    <row r="8" spans="1:13" ht="19.5" customHeight="1" x14ac:dyDescent="0.45">
      <c r="A8" s="2" t="s">
        <v>25</v>
      </c>
      <c r="B8" s="10" t="s">
        <v>26</v>
      </c>
      <c r="C8" s="11" t="s">
        <v>27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2" t="s">
        <v>21</v>
      </c>
      <c r="L8" s="12" t="s">
        <v>21</v>
      </c>
      <c r="M8" s="12" t="s">
        <v>21</v>
      </c>
    </row>
    <row r="9" spans="1:13" ht="24" customHeight="1" x14ac:dyDescent="0.45">
      <c r="A9" s="132" t="s">
        <v>28</v>
      </c>
      <c r="B9" s="123"/>
      <c r="C9" s="123"/>
      <c r="D9" s="13">
        <f t="shared" ref="D9:M9" si="0">IFERROR(SUMPRODUCT((ISNUMBER(D5:D8))*IF(ISNUMBER(D5:D8),D5:D8,0)),0)</f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</row>
    <row r="10" spans="1:13" ht="9.75" customHeight="1" x14ac:dyDescent="0.45"/>
    <row r="11" spans="1:13" ht="13.5" customHeight="1" x14ac:dyDescent="0.45">
      <c r="A11" s="134" t="s">
        <v>29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</row>
    <row r="12" spans="1:13" ht="9.75" customHeight="1" x14ac:dyDescent="0.45"/>
    <row r="13" spans="1:13" ht="4.5" customHeight="1" x14ac:dyDescent="0.45">
      <c r="A13" s="130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</row>
    <row r="14" spans="1:13" ht="43.5" customHeight="1" x14ac:dyDescent="0.45">
      <c r="A14" s="3" t="s">
        <v>30</v>
      </c>
      <c r="B14" s="3" t="s">
        <v>31</v>
      </c>
      <c r="C14" s="3" t="s">
        <v>2</v>
      </c>
      <c r="D14" s="3" t="s">
        <v>32</v>
      </c>
      <c r="E14" s="3" t="s">
        <v>33</v>
      </c>
      <c r="F14" s="3" t="s">
        <v>34</v>
      </c>
      <c r="G14" s="3" t="s">
        <v>35</v>
      </c>
      <c r="H14" s="3" t="s">
        <v>36</v>
      </c>
      <c r="I14" s="3" t="s">
        <v>37</v>
      </c>
      <c r="J14" s="3" t="s">
        <v>38</v>
      </c>
      <c r="K14" s="3" t="s">
        <v>39</v>
      </c>
      <c r="L14" s="3" t="s">
        <v>40</v>
      </c>
      <c r="M14" s="3" t="s">
        <v>41</v>
      </c>
    </row>
    <row r="15" spans="1:13" ht="19.5" customHeight="1" x14ac:dyDescent="0.45">
      <c r="A15" s="1" t="s">
        <v>42</v>
      </c>
      <c r="B15" s="4" t="s">
        <v>43</v>
      </c>
      <c r="C15" s="4" t="s">
        <v>15</v>
      </c>
      <c r="D15" s="5" t="s">
        <v>44</v>
      </c>
      <c r="E15" s="5" t="s">
        <v>17</v>
      </c>
      <c r="F15" s="7"/>
      <c r="G15" s="5" t="s">
        <v>45</v>
      </c>
      <c r="H15" s="5"/>
      <c r="I15" s="6">
        <v>0</v>
      </c>
      <c r="J15" s="14">
        <f t="shared" ref="J15:J24" si="1">F15-I15</f>
        <v>0</v>
      </c>
      <c r="K15" s="15" t="s">
        <v>46</v>
      </c>
      <c r="L15" s="4"/>
      <c r="M15" s="4"/>
    </row>
    <row r="16" spans="1:13" ht="19.5" customHeight="1" x14ac:dyDescent="0.45">
      <c r="A16" s="2" t="s">
        <v>47</v>
      </c>
      <c r="B16" s="10" t="s">
        <v>48</v>
      </c>
      <c r="C16" s="10" t="s">
        <v>15</v>
      </c>
      <c r="D16" s="11" t="s">
        <v>49</v>
      </c>
      <c r="E16" s="11" t="s">
        <v>17</v>
      </c>
      <c r="F16" s="7"/>
      <c r="G16" s="11" t="s">
        <v>45</v>
      </c>
      <c r="H16" s="11"/>
      <c r="I16" s="16">
        <v>0</v>
      </c>
      <c r="J16" s="14">
        <f t="shared" si="1"/>
        <v>0</v>
      </c>
      <c r="K16" s="15" t="s">
        <v>46</v>
      </c>
      <c r="L16" s="10"/>
      <c r="M16" s="10"/>
    </row>
    <row r="17" spans="1:13" ht="19.5" customHeight="1" x14ac:dyDescent="0.45">
      <c r="A17" s="1" t="s">
        <v>50</v>
      </c>
      <c r="B17" s="4" t="s">
        <v>51</v>
      </c>
      <c r="C17" s="4" t="s">
        <v>15</v>
      </c>
      <c r="D17" s="5" t="s">
        <v>52</v>
      </c>
      <c r="E17" s="5" t="s">
        <v>17</v>
      </c>
      <c r="F17" s="7"/>
      <c r="G17" s="5" t="s">
        <v>45</v>
      </c>
      <c r="H17" s="5"/>
      <c r="I17" s="6">
        <v>0</v>
      </c>
      <c r="J17" s="14">
        <f t="shared" si="1"/>
        <v>0</v>
      </c>
      <c r="K17" s="15" t="s">
        <v>46</v>
      </c>
      <c r="L17" s="4"/>
      <c r="M17" s="4"/>
    </row>
    <row r="18" spans="1:13" ht="19.5" customHeight="1" x14ac:dyDescent="0.45">
      <c r="A18" s="2" t="s">
        <v>53</v>
      </c>
      <c r="B18" s="10" t="s">
        <v>54</v>
      </c>
      <c r="C18" s="10" t="s">
        <v>15</v>
      </c>
      <c r="D18" s="11" t="s">
        <v>55</v>
      </c>
      <c r="E18" s="11" t="s">
        <v>17</v>
      </c>
      <c r="F18" s="7"/>
      <c r="G18" s="11" t="s">
        <v>45</v>
      </c>
      <c r="H18" s="11"/>
      <c r="I18" s="16">
        <v>0</v>
      </c>
      <c r="J18" s="14">
        <f t="shared" si="1"/>
        <v>0</v>
      </c>
      <c r="K18" s="15" t="s">
        <v>46</v>
      </c>
      <c r="L18" s="10"/>
      <c r="M18" s="10"/>
    </row>
    <row r="19" spans="1:13" ht="19.5" customHeight="1" x14ac:dyDescent="0.45">
      <c r="A19" s="1" t="s">
        <v>56</v>
      </c>
      <c r="B19" s="4" t="s">
        <v>57</v>
      </c>
      <c r="C19" s="4" t="s">
        <v>15</v>
      </c>
      <c r="D19" s="5" t="s">
        <v>58</v>
      </c>
      <c r="E19" s="5" t="s">
        <v>17</v>
      </c>
      <c r="F19" s="7"/>
      <c r="G19" s="5" t="s">
        <v>45</v>
      </c>
      <c r="H19" s="5"/>
      <c r="I19" s="6">
        <v>0</v>
      </c>
      <c r="J19" s="14">
        <f t="shared" si="1"/>
        <v>0</v>
      </c>
      <c r="K19" s="15" t="s">
        <v>46</v>
      </c>
      <c r="L19" s="4"/>
      <c r="M19" s="4"/>
    </row>
    <row r="20" spans="1:13" ht="19.5" customHeight="1" x14ac:dyDescent="0.45">
      <c r="A20" s="2" t="s">
        <v>59</v>
      </c>
      <c r="B20" s="10" t="s">
        <v>60</v>
      </c>
      <c r="C20" s="10" t="s">
        <v>15</v>
      </c>
      <c r="D20" s="11" t="s">
        <v>61</v>
      </c>
      <c r="E20" s="11" t="s">
        <v>17</v>
      </c>
      <c r="F20" s="7"/>
      <c r="G20" s="11" t="s">
        <v>45</v>
      </c>
      <c r="H20" s="11"/>
      <c r="I20" s="16">
        <v>0</v>
      </c>
      <c r="J20" s="14">
        <f t="shared" si="1"/>
        <v>0</v>
      </c>
      <c r="K20" s="15" t="s">
        <v>46</v>
      </c>
      <c r="L20" s="10"/>
      <c r="M20" s="10"/>
    </row>
    <row r="21" spans="1:13" ht="19.5" customHeight="1" x14ac:dyDescent="0.45">
      <c r="A21" s="17" t="s">
        <v>62</v>
      </c>
      <c r="B21" s="17" t="s">
        <v>62</v>
      </c>
      <c r="C21" s="17" t="s">
        <v>18</v>
      </c>
      <c r="D21" s="18" t="s">
        <v>63</v>
      </c>
      <c r="E21" s="18" t="s">
        <v>62</v>
      </c>
      <c r="F21" s="7"/>
      <c r="G21" s="18" t="s">
        <v>62</v>
      </c>
      <c r="H21" s="19"/>
      <c r="I21" s="20">
        <v>0</v>
      </c>
      <c r="J21" s="21">
        <f t="shared" si="1"/>
        <v>0</v>
      </c>
      <c r="K21" s="22" t="s">
        <v>64</v>
      </c>
      <c r="L21" s="23"/>
      <c r="M21" s="23"/>
    </row>
    <row r="22" spans="1:13" ht="19.5" customHeight="1" x14ac:dyDescent="0.45">
      <c r="A22" s="17" t="s">
        <v>62</v>
      </c>
      <c r="B22" s="17" t="s">
        <v>62</v>
      </c>
      <c r="C22" s="17" t="s">
        <v>22</v>
      </c>
      <c r="D22" s="18" t="s">
        <v>63</v>
      </c>
      <c r="E22" s="18" t="s">
        <v>62</v>
      </c>
      <c r="F22" s="7"/>
      <c r="G22" s="18" t="s">
        <v>62</v>
      </c>
      <c r="H22" s="19"/>
      <c r="I22" s="20">
        <v>0</v>
      </c>
      <c r="J22" s="21">
        <f t="shared" si="1"/>
        <v>0</v>
      </c>
      <c r="K22" s="22" t="s">
        <v>64</v>
      </c>
      <c r="L22" s="23"/>
      <c r="M22" s="23"/>
    </row>
    <row r="23" spans="1:13" ht="19.5" customHeight="1" x14ac:dyDescent="0.45">
      <c r="A23" s="17" t="s">
        <v>62</v>
      </c>
      <c r="B23" s="17" t="s">
        <v>62</v>
      </c>
      <c r="C23" s="17" t="s">
        <v>25</v>
      </c>
      <c r="D23" s="18" t="s">
        <v>63</v>
      </c>
      <c r="E23" s="18" t="s">
        <v>62</v>
      </c>
      <c r="F23" s="7"/>
      <c r="G23" s="18" t="s">
        <v>62</v>
      </c>
      <c r="H23" s="19"/>
      <c r="I23" s="20">
        <v>0</v>
      </c>
      <c r="J23" s="21">
        <f t="shared" si="1"/>
        <v>0</v>
      </c>
      <c r="K23" s="22" t="s">
        <v>64</v>
      </c>
      <c r="L23" s="23"/>
      <c r="M23" s="23"/>
    </row>
    <row r="24" spans="1:13" ht="21.75" customHeight="1" x14ac:dyDescent="0.45">
      <c r="A24" s="132" t="s">
        <v>65</v>
      </c>
      <c r="B24" s="123"/>
      <c r="C24" s="123"/>
      <c r="D24" s="123"/>
      <c r="E24" s="123"/>
      <c r="F24" s="13">
        <f>IFERROR(SUMPRODUCT((ISNUMBER(F15:F23))*F15:F23),0)</f>
        <v>0</v>
      </c>
      <c r="G24" s="24"/>
      <c r="H24" s="24"/>
      <c r="I24" s="13">
        <f>IFERROR(SUMPRODUCT((ISNUMBER(I15:I23))*I15:I23),0)</f>
        <v>0</v>
      </c>
      <c r="J24" s="13">
        <f t="shared" si="1"/>
        <v>0</v>
      </c>
      <c r="K24" s="24"/>
      <c r="L24" s="24"/>
      <c r="M24" s="24"/>
    </row>
  </sheetData>
  <mergeCells count="7">
    <mergeCell ref="A13:M13"/>
    <mergeCell ref="A1:M1"/>
    <mergeCell ref="A24:E24"/>
    <mergeCell ref="A9:C9"/>
    <mergeCell ref="A3:M3"/>
    <mergeCell ref="A2:M2"/>
    <mergeCell ref="A11:M11"/>
  </mergeCells>
  <dataValidations count="2">
    <dataValidation type="list" allowBlank="1" showInputMessage="1" showErrorMessage="1" errorTitle="Invalid entry" error="Please select from the dropdown list." promptTitle="Invoice Status" prompt="Select the current status of this invoice." sqref="K15:K23" xr:uid="{00000000-0002-0000-0000-000000000000}">
      <formula1>"INVOICED,PAYMENT RECEIVED,PARTIAL,OVERDUE,PENDING,CANCELLED"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 for this invoice." sqref="G15:G23" xr:uid="{00000000-0002-0000-0000-000001000000}">
      <formula1>"Net 30,Net 15,Net 60,Due on Receipt,50/50 Split,TBD"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"/>
  <sheetViews>
    <sheetView showGridLines="0" zoomScale="68" zoomScaleNormal="100" workbookViewId="0">
      <pane ySplit="5" topLeftCell="A6" activePane="bottomLeft" state="frozen"/>
      <selection pane="bottomLeft" activeCell="L62" sqref="L62"/>
    </sheetView>
  </sheetViews>
  <sheetFormatPr defaultColWidth="8.6640625" defaultRowHeight="14.25" x14ac:dyDescent="0.45"/>
  <cols>
    <col min="1" max="1" width="22" customWidth="1"/>
    <col min="2" max="2" width="44.33203125" customWidth="1"/>
    <col min="3" max="3" width="55.1328125" customWidth="1"/>
    <col min="4" max="4" width="14" customWidth="1"/>
    <col min="5" max="5" width="25.46484375" customWidth="1"/>
    <col min="6" max="6" width="16" customWidth="1"/>
    <col min="7" max="7" width="12" customWidth="1"/>
    <col min="8" max="8" width="11.06640625" customWidth="1"/>
    <col min="9" max="9" width="12" hidden="1" customWidth="1"/>
    <col min="10" max="10" width="13.46484375" customWidth="1"/>
    <col min="11" max="11" width="22.1328125" customWidth="1"/>
    <col min="12" max="12" width="33.06640625" customWidth="1"/>
    <col min="13" max="13" width="78.33203125" customWidth="1"/>
  </cols>
  <sheetData>
    <row r="1" spans="1:13" ht="51" customHeight="1" x14ac:dyDescent="0.45">
      <c r="A1" s="141" t="s">
        <v>66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3" customFormat="1" ht="31.5" customHeight="1" x14ac:dyDescent="0.55000000000000004">
      <c r="A2" s="147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1.75" customHeight="1" x14ac:dyDescent="0.45">
      <c r="A3" s="143" t="s">
        <v>68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20.25" customHeight="1" thickBot="1" x14ac:dyDescent="0.5">
      <c r="A4" s="136" t="s">
        <v>69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23.25" customHeight="1" thickBot="1" x14ac:dyDescent="0.5">
      <c r="A5" s="3" t="s">
        <v>70</v>
      </c>
      <c r="B5" s="3" t="s">
        <v>71</v>
      </c>
      <c r="C5" s="3" t="s">
        <v>72</v>
      </c>
      <c r="D5" s="3" t="s">
        <v>73</v>
      </c>
      <c r="E5" s="3" t="s">
        <v>74</v>
      </c>
      <c r="F5" s="111" t="s">
        <v>75</v>
      </c>
      <c r="G5" s="112"/>
      <c r="H5" s="113"/>
      <c r="I5" s="3"/>
      <c r="J5" s="3" t="s">
        <v>76</v>
      </c>
      <c r="K5" s="3" t="s">
        <v>77</v>
      </c>
      <c r="L5" s="3" t="s">
        <v>78</v>
      </c>
      <c r="M5" s="3" t="s">
        <v>79</v>
      </c>
    </row>
    <row r="6" spans="1:13" ht="23.25" customHeight="1" x14ac:dyDescent="0.45">
      <c r="A6" s="142" t="s">
        <v>80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ht="28.25" customHeight="1" x14ac:dyDescent="0.45">
      <c r="A7" s="11" t="s">
        <v>81</v>
      </c>
      <c r="B7" s="46" t="s">
        <v>82</v>
      </c>
      <c r="C7" s="10" t="s">
        <v>83</v>
      </c>
      <c r="D7" s="71">
        <v>38</v>
      </c>
      <c r="E7" s="75">
        <v>50</v>
      </c>
      <c r="F7" s="161">
        <v>1900</v>
      </c>
      <c r="G7" s="162"/>
      <c r="H7" s="162"/>
      <c r="I7" s="163"/>
      <c r="J7" s="149">
        <v>222.54</v>
      </c>
      <c r="K7" s="149">
        <v>573.48</v>
      </c>
      <c r="L7" s="158">
        <f>F7+J7+K7+F8+F9</f>
        <v>2920.02</v>
      </c>
      <c r="M7" s="76" t="s">
        <v>84</v>
      </c>
    </row>
    <row r="8" spans="1:13" ht="19.5" customHeight="1" x14ac:dyDescent="0.45">
      <c r="A8" s="5" t="s">
        <v>81</v>
      </c>
      <c r="B8" s="47" t="s">
        <v>82</v>
      </c>
      <c r="C8" s="4" t="s">
        <v>85</v>
      </c>
      <c r="D8" s="74">
        <v>16</v>
      </c>
      <c r="E8" s="75">
        <v>11</v>
      </c>
      <c r="F8" s="164">
        <f>D8*E8</f>
        <v>176</v>
      </c>
      <c r="G8" s="165"/>
      <c r="H8" s="165"/>
      <c r="I8" s="166"/>
      <c r="J8" s="150"/>
      <c r="K8" s="150"/>
      <c r="L8" s="159"/>
      <c r="M8" s="77" t="s">
        <v>86</v>
      </c>
    </row>
    <row r="9" spans="1:13" ht="19.5" customHeight="1" x14ac:dyDescent="0.45">
      <c r="A9" s="11" t="s">
        <v>81</v>
      </c>
      <c r="B9" s="48" t="s">
        <v>82</v>
      </c>
      <c r="C9" s="10" t="s">
        <v>87</v>
      </c>
      <c r="D9" s="74">
        <v>6</v>
      </c>
      <c r="E9" s="75">
        <v>8</v>
      </c>
      <c r="F9" s="164">
        <f>D9*E9</f>
        <v>48</v>
      </c>
      <c r="G9" s="165"/>
      <c r="H9" s="165"/>
      <c r="I9" s="166"/>
      <c r="J9" s="151"/>
      <c r="K9" s="151"/>
      <c r="L9" s="160"/>
      <c r="M9" s="76" t="s">
        <v>86</v>
      </c>
    </row>
    <row r="10" spans="1:13" s="45" customFormat="1" ht="19.5" customHeight="1" x14ac:dyDescent="0.35">
      <c r="A10" s="140" t="s">
        <v>88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6"/>
      <c r="M10" s="145"/>
    </row>
    <row r="11" spans="1:13" ht="19.5" customHeight="1" x14ac:dyDescent="0.45">
      <c r="A11" s="11" t="s">
        <v>89</v>
      </c>
      <c r="B11" s="10" t="s">
        <v>90</v>
      </c>
      <c r="C11" s="10" t="s">
        <v>91</v>
      </c>
      <c r="D11" s="78">
        <v>38</v>
      </c>
      <c r="E11" s="79">
        <v>78</v>
      </c>
      <c r="F11" s="167">
        <f>D11*E11</f>
        <v>2964</v>
      </c>
      <c r="G11" s="168"/>
      <c r="H11" s="169"/>
      <c r="I11" s="79"/>
      <c r="J11" s="79">
        <v>310.55</v>
      </c>
      <c r="K11" s="79">
        <v>800.28</v>
      </c>
      <c r="L11" s="94">
        <f>F11+J11+K11</f>
        <v>4074.83</v>
      </c>
      <c r="M11" s="76" t="s">
        <v>92</v>
      </c>
    </row>
    <row r="12" spans="1:13" s="45" customFormat="1" ht="15.75" customHeight="1" x14ac:dyDescent="0.35">
      <c r="A12" s="140" t="s">
        <v>93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6"/>
      <c r="M12" s="145"/>
    </row>
    <row r="13" spans="1:13" ht="33" customHeight="1" x14ac:dyDescent="0.45">
      <c r="A13" s="49" t="s">
        <v>94</v>
      </c>
      <c r="B13" s="51" t="s">
        <v>95</v>
      </c>
      <c r="C13" s="51" t="s">
        <v>96</v>
      </c>
      <c r="D13" s="71">
        <v>38</v>
      </c>
      <c r="E13" s="72">
        <v>32</v>
      </c>
      <c r="F13" s="175">
        <v>1216</v>
      </c>
      <c r="G13" s="176"/>
      <c r="H13" s="177"/>
      <c r="I13" s="72"/>
      <c r="J13" s="149">
        <v>134.12</v>
      </c>
      <c r="K13" s="149">
        <v>345.6</v>
      </c>
      <c r="L13" s="173">
        <f>K13+J13+F14+F13</f>
        <v>1759.72</v>
      </c>
      <c r="M13" s="76" t="s">
        <v>97</v>
      </c>
    </row>
    <row r="14" spans="1:13" ht="23.25" customHeight="1" x14ac:dyDescent="0.45">
      <c r="A14" s="49" t="s">
        <v>94</v>
      </c>
      <c r="B14" s="51" t="s">
        <v>95</v>
      </c>
      <c r="C14" s="51" t="s">
        <v>98</v>
      </c>
      <c r="D14" s="74">
        <v>8</v>
      </c>
      <c r="E14" s="72">
        <v>8</v>
      </c>
      <c r="F14" s="152">
        <f>D14*E14</f>
        <v>64</v>
      </c>
      <c r="G14" s="153"/>
      <c r="H14" s="154"/>
      <c r="I14" s="73"/>
      <c r="J14" s="151"/>
      <c r="K14" s="151"/>
      <c r="L14" s="174"/>
      <c r="M14" s="77" t="s">
        <v>86</v>
      </c>
    </row>
    <row r="15" spans="1:13" ht="20.25" customHeight="1" x14ac:dyDescent="0.45">
      <c r="A15" s="140" t="s">
        <v>99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ht="40.5" customHeight="1" x14ac:dyDescent="0.45">
      <c r="A16" s="81" t="s">
        <v>100</v>
      </c>
      <c r="B16" s="82" t="s">
        <v>101</v>
      </c>
      <c r="C16" s="82" t="s">
        <v>102</v>
      </c>
      <c r="D16" s="83">
        <v>25</v>
      </c>
      <c r="E16" s="84">
        <v>50</v>
      </c>
      <c r="F16" s="155">
        <f>D16*E16</f>
        <v>1250</v>
      </c>
      <c r="G16" s="156"/>
      <c r="H16" s="157"/>
      <c r="I16" s="84"/>
      <c r="J16" s="170">
        <v>396.89</v>
      </c>
      <c r="K16" s="170">
        <v>985.5</v>
      </c>
      <c r="L16" s="87">
        <f>D16*E16</f>
        <v>1250</v>
      </c>
      <c r="M16" s="77" t="s">
        <v>103</v>
      </c>
    </row>
    <row r="17" spans="1:13" ht="29.25" customHeight="1" x14ac:dyDescent="0.45">
      <c r="A17" s="85" t="s">
        <v>100</v>
      </c>
      <c r="B17" s="86" t="s">
        <v>101</v>
      </c>
      <c r="C17" s="86" t="s">
        <v>104</v>
      </c>
      <c r="D17" s="78">
        <v>75</v>
      </c>
      <c r="E17" s="79">
        <v>8</v>
      </c>
      <c r="F17" s="155">
        <f t="shared" ref="F17:F20" si="0">D17*E17</f>
        <v>600</v>
      </c>
      <c r="G17" s="156"/>
      <c r="H17" s="157"/>
      <c r="I17" s="79"/>
      <c r="J17" s="171"/>
      <c r="K17" s="171"/>
      <c r="L17" s="87">
        <f>D17*E17</f>
        <v>600</v>
      </c>
      <c r="M17" s="76" t="s">
        <v>105</v>
      </c>
    </row>
    <row r="18" spans="1:13" ht="35.25" customHeight="1" x14ac:dyDescent="0.45">
      <c r="A18" s="81" t="s">
        <v>100</v>
      </c>
      <c r="B18" s="82" t="s">
        <v>101</v>
      </c>
      <c r="C18" s="82" t="s">
        <v>106</v>
      </c>
      <c r="D18" s="83">
        <v>75</v>
      </c>
      <c r="E18" s="84">
        <v>8</v>
      </c>
      <c r="F18" s="155">
        <f t="shared" si="0"/>
        <v>600</v>
      </c>
      <c r="G18" s="156"/>
      <c r="H18" s="157"/>
      <c r="I18" s="84"/>
      <c r="J18" s="171"/>
      <c r="K18" s="171"/>
      <c r="L18" s="87">
        <v>600</v>
      </c>
      <c r="M18" s="77" t="s">
        <v>105</v>
      </c>
    </row>
    <row r="19" spans="1:13" ht="36" customHeight="1" x14ac:dyDescent="0.45">
      <c r="A19" s="85" t="s">
        <v>100</v>
      </c>
      <c r="B19" s="86" t="s">
        <v>101</v>
      </c>
      <c r="C19" s="86" t="s">
        <v>107</v>
      </c>
      <c r="D19" s="78">
        <v>75</v>
      </c>
      <c r="E19" s="79">
        <v>8</v>
      </c>
      <c r="F19" s="155">
        <f t="shared" si="0"/>
        <v>600</v>
      </c>
      <c r="G19" s="156"/>
      <c r="H19" s="157"/>
      <c r="I19" s="79"/>
      <c r="J19" s="171"/>
      <c r="K19" s="171"/>
      <c r="L19" s="87">
        <v>600</v>
      </c>
      <c r="M19" s="76" t="s">
        <v>105</v>
      </c>
    </row>
    <row r="20" spans="1:13" ht="30" customHeight="1" x14ac:dyDescent="0.45">
      <c r="A20" s="81" t="s">
        <v>100</v>
      </c>
      <c r="B20" s="82" t="s">
        <v>101</v>
      </c>
      <c r="C20" s="82" t="s">
        <v>108</v>
      </c>
      <c r="D20" s="83">
        <v>75</v>
      </c>
      <c r="E20" s="84">
        <v>8</v>
      </c>
      <c r="F20" s="155">
        <f t="shared" si="0"/>
        <v>600</v>
      </c>
      <c r="G20" s="156"/>
      <c r="H20" s="157"/>
      <c r="I20" s="84"/>
      <c r="J20" s="171"/>
      <c r="K20" s="171"/>
      <c r="L20" s="87">
        <v>600</v>
      </c>
      <c r="M20" s="77" t="s">
        <v>109</v>
      </c>
    </row>
    <row r="21" spans="1:13" ht="30" customHeight="1" x14ac:dyDescent="0.45">
      <c r="A21" s="81" t="s">
        <v>100</v>
      </c>
      <c r="B21" s="82" t="s">
        <v>101</v>
      </c>
      <c r="C21" s="82" t="s">
        <v>110</v>
      </c>
      <c r="D21" s="83">
        <v>1</v>
      </c>
      <c r="E21" s="84">
        <v>175</v>
      </c>
      <c r="F21" s="155">
        <v>175</v>
      </c>
      <c r="G21" s="156"/>
      <c r="H21" s="157"/>
      <c r="I21" s="84"/>
      <c r="J21" s="172"/>
      <c r="K21" s="172"/>
      <c r="L21" s="87">
        <f t="shared" ref="L21" si="1">F21+J21</f>
        <v>175</v>
      </c>
      <c r="M21" s="77" t="s">
        <v>111</v>
      </c>
    </row>
    <row r="22" spans="1:13" ht="30" customHeight="1" x14ac:dyDescent="0.45">
      <c r="A22" s="88"/>
      <c r="B22" s="89"/>
      <c r="C22" s="89"/>
      <c r="D22" s="90"/>
      <c r="E22" s="91"/>
      <c r="F22" s="91"/>
      <c r="G22" s="91"/>
      <c r="H22" s="91"/>
      <c r="I22" s="91"/>
      <c r="J22" s="91"/>
      <c r="K22" s="92" t="s">
        <v>240</v>
      </c>
      <c r="L22" s="95">
        <f>L16+L17+L18+L19+L20+L21+K16+J16</f>
        <v>5207.3900000000003</v>
      </c>
      <c r="M22" s="93"/>
    </row>
    <row r="23" spans="1:13" ht="20.25" customHeight="1" x14ac:dyDescent="0.45">
      <c r="A23" s="140" t="s">
        <v>231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</row>
    <row r="24" spans="1:13" ht="30" customHeight="1" x14ac:dyDescent="0.45">
      <c r="A24" s="81" t="s">
        <v>232</v>
      </c>
      <c r="B24" s="82" t="s">
        <v>233</v>
      </c>
      <c r="C24" s="82" t="s">
        <v>237</v>
      </c>
      <c r="D24" s="83"/>
      <c r="E24" s="84">
        <v>3285</v>
      </c>
      <c r="F24" s="155"/>
      <c r="G24" s="156"/>
      <c r="H24" s="157"/>
      <c r="I24" s="84"/>
      <c r="J24" s="170">
        <v>352.42</v>
      </c>
      <c r="K24" s="84"/>
      <c r="L24" s="87">
        <f>E24-624.5</f>
        <v>2660.5</v>
      </c>
      <c r="M24" s="77" t="s">
        <v>235</v>
      </c>
    </row>
    <row r="25" spans="1:13" ht="30" customHeight="1" x14ac:dyDescent="0.45">
      <c r="A25" s="81" t="s">
        <v>232</v>
      </c>
      <c r="B25" s="82" t="s">
        <v>236</v>
      </c>
      <c r="C25" s="82"/>
      <c r="D25" s="83"/>
      <c r="E25" s="84">
        <v>652.5</v>
      </c>
      <c r="F25" s="155"/>
      <c r="G25" s="156"/>
      <c r="H25" s="157"/>
      <c r="I25" s="84"/>
      <c r="J25" s="171"/>
      <c r="K25" s="84"/>
      <c r="L25" s="87">
        <f>E25</f>
        <v>652.5</v>
      </c>
      <c r="M25" s="77"/>
    </row>
    <row r="26" spans="1:13" ht="30" customHeight="1" x14ac:dyDescent="0.45">
      <c r="A26" s="81" t="s">
        <v>232</v>
      </c>
      <c r="B26" s="82" t="s">
        <v>234</v>
      </c>
      <c r="C26" s="82"/>
      <c r="D26" s="83"/>
      <c r="E26" s="84">
        <v>265</v>
      </c>
      <c r="F26" s="155"/>
      <c r="G26" s="156"/>
      <c r="H26" s="157"/>
      <c r="I26" s="84"/>
      <c r="J26" s="171"/>
      <c r="K26" s="84"/>
      <c r="L26" s="87">
        <f>E26-39.75</f>
        <v>225.25</v>
      </c>
      <c r="M26" s="77" t="s">
        <v>238</v>
      </c>
    </row>
    <row r="27" spans="1:13" ht="30" customHeight="1" x14ac:dyDescent="0.45">
      <c r="A27" s="81" t="s">
        <v>232</v>
      </c>
      <c r="B27" s="82" t="s">
        <v>201</v>
      </c>
      <c r="C27" s="82" t="s">
        <v>239</v>
      </c>
      <c r="D27" s="83"/>
      <c r="E27" s="84">
        <v>958.5</v>
      </c>
      <c r="F27" s="155"/>
      <c r="G27" s="156"/>
      <c r="H27" s="157"/>
      <c r="I27" s="84"/>
      <c r="J27" s="171"/>
      <c r="K27" s="84"/>
      <c r="L27" s="87">
        <f>E27</f>
        <v>958.5</v>
      </c>
      <c r="M27" s="77"/>
    </row>
    <row r="28" spans="1:13" ht="21" customHeight="1" x14ac:dyDescent="0.45">
      <c r="A28" s="85"/>
      <c r="B28" s="86"/>
      <c r="C28" s="86"/>
      <c r="D28" s="78"/>
      <c r="E28" s="79"/>
      <c r="F28" s="155"/>
      <c r="G28" s="156"/>
      <c r="H28" s="157"/>
      <c r="I28" s="79"/>
      <c r="J28" s="172"/>
      <c r="K28" s="80" t="s">
        <v>240</v>
      </c>
      <c r="L28" s="96">
        <f>L24+L25+L26+L27+J24</f>
        <v>4849.17</v>
      </c>
      <c r="M28" s="76"/>
    </row>
    <row r="29" spans="1:13" s="44" customFormat="1" ht="21.75" customHeight="1" x14ac:dyDescent="0.45">
      <c r="A29" s="136" t="s">
        <v>112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 ht="48" customHeight="1" x14ac:dyDescent="0.45">
      <c r="A30" s="127" t="s">
        <v>113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3">
        <f>L28+L22+L13+L11+L7</f>
        <v>18811.13</v>
      </c>
      <c r="M30" s="29" t="s">
        <v>114</v>
      </c>
    </row>
    <row r="31" spans="1:13" s="44" customFormat="1" ht="51" customHeight="1" x14ac:dyDescent="0.45">
      <c r="A31" s="136" t="s">
        <v>115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 ht="19.5" customHeight="1" x14ac:dyDescent="0.45">
      <c r="A32" s="139" t="s">
        <v>116</v>
      </c>
      <c r="B32" s="125"/>
      <c r="C32" s="125"/>
      <c r="D32" s="125"/>
      <c r="E32" s="30" t="s">
        <v>117</v>
      </c>
      <c r="F32" s="31" t="s">
        <v>118</v>
      </c>
      <c r="G32" s="31"/>
      <c r="H32" s="31"/>
      <c r="I32" s="31"/>
      <c r="J32" s="30" t="s">
        <v>119</v>
      </c>
      <c r="K32" s="9">
        <v>5000</v>
      </c>
      <c r="L32" s="32" t="s">
        <v>120</v>
      </c>
      <c r="M32" s="33"/>
    </row>
    <row r="33" spans="1:13" ht="31.5" customHeight="1" x14ac:dyDescent="0.45">
      <c r="A33" s="138" t="s">
        <v>121</v>
      </c>
      <c r="B33" s="125"/>
      <c r="C33" s="125"/>
      <c r="D33" s="125"/>
      <c r="E33" s="34" t="s">
        <v>117</v>
      </c>
      <c r="F33" s="35" t="s">
        <v>122</v>
      </c>
      <c r="G33" s="35"/>
      <c r="H33" s="35"/>
      <c r="I33" s="35"/>
      <c r="J33" s="34" t="s">
        <v>119</v>
      </c>
      <c r="K33" s="14">
        <f>L30-K32</f>
        <v>13811.130000000001</v>
      </c>
      <c r="L33" s="15" t="s">
        <v>219</v>
      </c>
      <c r="M33" s="36"/>
    </row>
    <row r="34" spans="1:13" ht="36" customHeight="1" x14ac:dyDescent="0.45">
      <c r="A34" s="127" t="s">
        <v>123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3">
        <f>L30-K32</f>
        <v>13811.130000000001</v>
      </c>
      <c r="L34" s="24"/>
      <c r="M34" s="24"/>
    </row>
    <row r="36" spans="1:13" ht="15.75" customHeight="1" thickBot="1" x14ac:dyDescent="0.5">
      <c r="A36" s="126" t="s">
        <v>124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ht="36" customHeight="1" thickBot="1" x14ac:dyDescent="0.5">
      <c r="A37" s="3" t="s">
        <v>125</v>
      </c>
      <c r="B37" s="3" t="s">
        <v>126</v>
      </c>
      <c r="C37" s="3" t="s">
        <v>127</v>
      </c>
      <c r="D37" s="3" t="s">
        <v>128</v>
      </c>
      <c r="E37" s="3" t="s">
        <v>129</v>
      </c>
      <c r="F37" s="3" t="s">
        <v>130</v>
      </c>
      <c r="G37" s="3"/>
      <c r="H37" s="3"/>
      <c r="I37" s="3"/>
      <c r="J37" s="3" t="s">
        <v>131</v>
      </c>
      <c r="K37" s="3" t="s">
        <v>132</v>
      </c>
      <c r="L37" s="3" t="s">
        <v>133</v>
      </c>
      <c r="M37" s="3" t="s">
        <v>78</v>
      </c>
    </row>
    <row r="38" spans="1:13" ht="37.5" customHeight="1" x14ac:dyDescent="0.45">
      <c r="A38" s="37" t="s">
        <v>134</v>
      </c>
      <c r="B38" s="4" t="s">
        <v>135</v>
      </c>
      <c r="C38" s="4" t="s">
        <v>136</v>
      </c>
      <c r="D38" s="5" t="s">
        <v>137</v>
      </c>
      <c r="E38" s="5" t="s">
        <v>138</v>
      </c>
      <c r="F38" s="28">
        <v>2</v>
      </c>
      <c r="G38" s="28"/>
      <c r="H38" s="28"/>
      <c r="I38" s="28"/>
      <c r="J38" s="28">
        <v>1</v>
      </c>
      <c r="K38" s="6">
        <v>566.4</v>
      </c>
      <c r="L38" s="6">
        <v>315.3</v>
      </c>
      <c r="M38" s="6">
        <v>881.7</v>
      </c>
    </row>
    <row r="39" spans="1:13" ht="29.25" customHeight="1" x14ac:dyDescent="0.45">
      <c r="A39" s="38" t="s">
        <v>139</v>
      </c>
      <c r="B39" s="10" t="s">
        <v>140</v>
      </c>
      <c r="C39" s="10" t="s">
        <v>141</v>
      </c>
      <c r="D39" s="11" t="s">
        <v>17</v>
      </c>
      <c r="E39" s="11" t="s">
        <v>138</v>
      </c>
      <c r="F39" s="25">
        <v>1</v>
      </c>
      <c r="G39" s="25"/>
      <c r="H39" s="25"/>
      <c r="I39" s="25"/>
      <c r="J39" s="25">
        <v>2</v>
      </c>
      <c r="K39" s="16">
        <v>223.2</v>
      </c>
      <c r="L39" s="16">
        <v>38.61</v>
      </c>
      <c r="M39" s="16">
        <v>261.81</v>
      </c>
    </row>
    <row r="40" spans="1:13" ht="21.75" customHeight="1" x14ac:dyDescent="0.45">
      <c r="A40" s="127" t="s">
        <v>142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3">
        <f>SUM(M38:M39)</f>
        <v>1143.51</v>
      </c>
    </row>
    <row r="42" spans="1:13" ht="15.75" customHeight="1" thickBot="1" x14ac:dyDescent="0.5">
      <c r="A42" s="126" t="s">
        <v>143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3" ht="36" customHeight="1" thickBot="1" x14ac:dyDescent="0.5">
      <c r="A43" s="3" t="s">
        <v>144</v>
      </c>
      <c r="B43" s="3" t="s">
        <v>145</v>
      </c>
      <c r="C43" s="3" t="s">
        <v>146</v>
      </c>
      <c r="D43" s="3" t="s">
        <v>4</v>
      </c>
      <c r="E43" s="3" t="s">
        <v>73</v>
      </c>
      <c r="F43" s="3" t="s">
        <v>228</v>
      </c>
      <c r="G43" s="3" t="s">
        <v>230</v>
      </c>
      <c r="H43" s="3" t="s">
        <v>229</v>
      </c>
      <c r="I43" s="3" t="s">
        <v>227</v>
      </c>
      <c r="J43" s="3" t="s">
        <v>78</v>
      </c>
      <c r="K43" s="3" t="s">
        <v>147</v>
      </c>
      <c r="L43" s="3" t="s">
        <v>148</v>
      </c>
      <c r="M43" s="3" t="s">
        <v>79</v>
      </c>
    </row>
    <row r="44" spans="1:13" ht="17.25" customHeight="1" x14ac:dyDescent="0.45">
      <c r="A44" s="50" t="s">
        <v>149</v>
      </c>
      <c r="B44" s="51" t="s">
        <v>150</v>
      </c>
      <c r="C44" s="54"/>
      <c r="D44" s="53"/>
      <c r="E44" s="49"/>
      <c r="F44" s="66"/>
      <c r="G44" s="66"/>
      <c r="H44" s="66"/>
      <c r="I44" s="66"/>
      <c r="J44" s="66">
        <v>150</v>
      </c>
      <c r="K44" s="39" t="s">
        <v>151</v>
      </c>
      <c r="L44" s="39" t="s">
        <v>156</v>
      </c>
      <c r="M44" s="26"/>
    </row>
    <row r="45" spans="1:13" s="63" customFormat="1" ht="19.5" customHeight="1" x14ac:dyDescent="0.45">
      <c r="A45" s="56" t="s">
        <v>152</v>
      </c>
      <c r="B45" s="57" t="s">
        <v>153</v>
      </c>
      <c r="C45" s="58" t="s">
        <v>154</v>
      </c>
      <c r="D45" s="59" t="s">
        <v>155</v>
      </c>
      <c r="E45" s="60">
        <v>1</v>
      </c>
      <c r="F45" s="67">
        <v>900</v>
      </c>
      <c r="G45" s="67"/>
      <c r="H45" s="67">
        <v>300</v>
      </c>
      <c r="I45" s="67">
        <f>F45-H45</f>
        <v>600</v>
      </c>
      <c r="J45" s="67">
        <f>F45+G45*E45</f>
        <v>900</v>
      </c>
      <c r="K45" s="61" t="s">
        <v>223</v>
      </c>
      <c r="L45" s="61" t="s">
        <v>156</v>
      </c>
      <c r="M45" s="62" t="s">
        <v>226</v>
      </c>
    </row>
    <row r="46" spans="1:13" ht="19.5" customHeight="1" x14ac:dyDescent="0.45">
      <c r="A46" s="50" t="s">
        <v>157</v>
      </c>
      <c r="B46" s="51" t="s">
        <v>158</v>
      </c>
      <c r="C46" s="54"/>
      <c r="D46" s="53"/>
      <c r="E46" s="49"/>
      <c r="F46" s="66"/>
      <c r="G46" s="66"/>
      <c r="H46" s="66"/>
      <c r="I46" s="66"/>
      <c r="J46" s="66"/>
      <c r="K46" s="68" t="s">
        <v>151</v>
      </c>
      <c r="L46" s="68" t="s">
        <v>156</v>
      </c>
      <c r="M46" s="69"/>
    </row>
    <row r="47" spans="1:13" ht="19.5" customHeight="1" x14ac:dyDescent="0.45">
      <c r="A47" s="50" t="s">
        <v>157</v>
      </c>
      <c r="B47" s="51" t="s">
        <v>159</v>
      </c>
      <c r="C47" s="54"/>
      <c r="D47" s="53"/>
      <c r="E47" s="49"/>
      <c r="F47" s="66"/>
      <c r="G47" s="66"/>
      <c r="H47" s="66"/>
      <c r="I47" s="66"/>
      <c r="J47" s="66"/>
      <c r="K47" s="68" t="s">
        <v>151</v>
      </c>
      <c r="L47" s="68" t="s">
        <v>156</v>
      </c>
      <c r="M47" s="69"/>
    </row>
    <row r="48" spans="1:13" ht="19.5" customHeight="1" x14ac:dyDescent="0.45">
      <c r="A48" s="50" t="s">
        <v>160</v>
      </c>
      <c r="B48" s="51" t="s">
        <v>161</v>
      </c>
      <c r="C48" s="54"/>
      <c r="D48" s="53"/>
      <c r="E48" s="49"/>
      <c r="F48" s="66"/>
      <c r="G48" s="66"/>
      <c r="H48" s="66"/>
      <c r="I48" s="66"/>
      <c r="J48" s="66"/>
      <c r="K48" s="68" t="s">
        <v>151</v>
      </c>
      <c r="L48" s="68" t="s">
        <v>156</v>
      </c>
      <c r="M48" s="69"/>
    </row>
    <row r="49" spans="1:13" ht="19.5" customHeight="1" x14ac:dyDescent="0.45">
      <c r="A49" s="50" t="s">
        <v>162</v>
      </c>
      <c r="B49" s="51" t="s">
        <v>163</v>
      </c>
      <c r="C49" s="54"/>
      <c r="D49" s="53"/>
      <c r="E49" s="49"/>
      <c r="F49" s="66"/>
      <c r="G49" s="66"/>
      <c r="H49" s="66"/>
      <c r="I49" s="66"/>
      <c r="J49" s="66"/>
      <c r="K49" s="68" t="s">
        <v>151</v>
      </c>
      <c r="L49" s="68" t="s">
        <v>156</v>
      </c>
      <c r="M49" s="69"/>
    </row>
    <row r="50" spans="1:13" ht="30" customHeight="1" x14ac:dyDescent="0.45">
      <c r="A50" s="50" t="s">
        <v>164</v>
      </c>
      <c r="B50" s="51" t="s">
        <v>165</v>
      </c>
      <c r="C50" s="54" t="s">
        <v>166</v>
      </c>
      <c r="D50" s="53">
        <v>46135</v>
      </c>
      <c r="E50" s="49"/>
      <c r="F50" s="66"/>
      <c r="G50" s="66"/>
      <c r="H50" s="66"/>
      <c r="I50" s="66"/>
      <c r="J50" s="66">
        <v>1206.6400000000001</v>
      </c>
      <c r="K50" s="68" t="s">
        <v>151</v>
      </c>
      <c r="L50" s="68" t="s">
        <v>156</v>
      </c>
      <c r="M50" s="69" t="s">
        <v>167</v>
      </c>
    </row>
    <row r="51" spans="1:13" ht="19.5" customHeight="1" x14ac:dyDescent="0.45">
      <c r="A51" s="50" t="s">
        <v>220</v>
      </c>
      <c r="B51" s="51" t="s">
        <v>221</v>
      </c>
      <c r="C51" s="54" t="s">
        <v>222</v>
      </c>
      <c r="D51" s="53">
        <v>46136</v>
      </c>
      <c r="E51" s="49">
        <v>2</v>
      </c>
      <c r="F51" s="66"/>
      <c r="G51" s="66"/>
      <c r="H51" s="66"/>
      <c r="I51" s="66"/>
      <c r="J51" s="66">
        <v>881.7</v>
      </c>
      <c r="K51" s="68" t="s">
        <v>151</v>
      </c>
      <c r="L51" s="68" t="s">
        <v>156</v>
      </c>
      <c r="M51" s="69" t="s">
        <v>225</v>
      </c>
    </row>
    <row r="52" spans="1:13" ht="19.5" customHeight="1" x14ac:dyDescent="0.45">
      <c r="A52" s="50" t="s">
        <v>220</v>
      </c>
      <c r="B52" s="51" t="s">
        <v>221</v>
      </c>
      <c r="C52" s="54" t="s">
        <v>224</v>
      </c>
      <c r="D52" s="53">
        <v>53441</v>
      </c>
      <c r="E52" s="49">
        <v>1</v>
      </c>
      <c r="F52" s="66"/>
      <c r="G52" s="66"/>
      <c r="H52" s="66"/>
      <c r="I52" s="66"/>
      <c r="J52" s="66">
        <v>261.81</v>
      </c>
      <c r="K52" s="70" t="s">
        <v>151</v>
      </c>
      <c r="L52" s="68" t="s">
        <v>156</v>
      </c>
      <c r="M52" s="69" t="s">
        <v>225</v>
      </c>
    </row>
    <row r="53" spans="1:13" ht="19.5" customHeight="1" x14ac:dyDescent="0.45">
      <c r="A53" s="50" t="s">
        <v>220</v>
      </c>
      <c r="B53" s="51" t="s">
        <v>221</v>
      </c>
      <c r="C53" s="55" t="s">
        <v>224</v>
      </c>
      <c r="D53" s="53">
        <v>46136</v>
      </c>
      <c r="E53" s="49">
        <v>1</v>
      </c>
      <c r="F53" s="64"/>
      <c r="G53" s="64"/>
      <c r="H53" s="65"/>
      <c r="I53" s="65"/>
      <c r="J53" s="65">
        <v>261.81</v>
      </c>
      <c r="K53" s="39" t="s">
        <v>151</v>
      </c>
      <c r="L53" s="39" t="s">
        <v>156</v>
      </c>
      <c r="M53" s="26" t="s">
        <v>225</v>
      </c>
    </row>
    <row r="54" spans="1:13" ht="21.75" customHeight="1" x14ac:dyDescent="0.45">
      <c r="A54" s="127" t="s">
        <v>168</v>
      </c>
      <c r="B54" s="125"/>
      <c r="C54" s="125"/>
      <c r="D54" s="125"/>
      <c r="E54" s="125"/>
      <c r="F54" s="125"/>
      <c r="G54" s="24"/>
      <c r="H54" s="24"/>
      <c r="I54" s="24"/>
      <c r="J54" s="97">
        <f>SUM(J44:J53)</f>
        <v>3661.96</v>
      </c>
      <c r="K54" s="24"/>
      <c r="L54" s="24"/>
      <c r="M54" s="24"/>
    </row>
    <row r="56" spans="1:13" ht="15.75" customHeight="1" x14ac:dyDescent="0.45">
      <c r="A56" s="126" t="s">
        <v>169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</row>
    <row r="57" spans="1:13" ht="19.5" customHeight="1" x14ac:dyDescent="0.45">
      <c r="A57" s="124" t="s">
        <v>170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8">
        <f>L30</f>
        <v>18811.13</v>
      </c>
      <c r="M57" s="4"/>
    </row>
    <row r="58" spans="1:13" ht="19.5" customHeight="1" x14ac:dyDescent="0.45">
      <c r="A58" s="124" t="s">
        <v>171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8">
        <f>M40</f>
        <v>1143.51</v>
      </c>
      <c r="M58" s="4"/>
    </row>
    <row r="59" spans="1:13" ht="19.5" customHeight="1" x14ac:dyDescent="0.45">
      <c r="A59" s="124" t="s">
        <v>172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8">
        <f>J54</f>
        <v>3661.96</v>
      </c>
      <c r="M59" s="4"/>
    </row>
    <row r="60" spans="1:13" ht="25.5" customHeight="1" x14ac:dyDescent="0.45">
      <c r="A60" s="127" t="s">
        <v>173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3">
        <f>SUM(L57:L59)</f>
        <v>23616.6</v>
      </c>
      <c r="M60" s="24"/>
    </row>
    <row r="61" spans="1:13" ht="15.75" customHeight="1" thickBot="1" x14ac:dyDescent="0.5">
      <c r="A61" s="126" t="s">
        <v>174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</row>
    <row r="62" spans="1:13" ht="36" customHeight="1" thickBot="1" x14ac:dyDescent="0.5">
      <c r="A62" s="3" t="s">
        <v>30</v>
      </c>
      <c r="B62" s="3" t="s">
        <v>175</v>
      </c>
      <c r="C62" s="3" t="s">
        <v>176</v>
      </c>
      <c r="D62" s="3" t="s">
        <v>177</v>
      </c>
      <c r="E62" s="3" t="s">
        <v>32</v>
      </c>
      <c r="F62" s="3" t="s">
        <v>178</v>
      </c>
      <c r="G62" s="3"/>
      <c r="H62" s="3"/>
      <c r="I62" s="3"/>
      <c r="J62" s="3" t="s">
        <v>179</v>
      </c>
      <c r="K62" s="3" t="s">
        <v>180</v>
      </c>
      <c r="L62" s="3" t="s">
        <v>181</v>
      </c>
      <c r="M62" s="3" t="s">
        <v>182</v>
      </c>
    </row>
    <row r="63" spans="1:13" ht="19.5" customHeight="1" x14ac:dyDescent="0.45">
      <c r="A63" s="1" t="s">
        <v>42</v>
      </c>
      <c r="B63" s="4" t="s">
        <v>43</v>
      </c>
      <c r="C63" s="4" t="s">
        <v>183</v>
      </c>
      <c r="D63" s="52"/>
      <c r="E63" s="5" t="s">
        <v>44</v>
      </c>
      <c r="F63" s="5" t="s">
        <v>17</v>
      </c>
      <c r="G63" s="5"/>
      <c r="H63" s="5"/>
      <c r="I63" s="5"/>
      <c r="J63" s="5" t="s">
        <v>45</v>
      </c>
      <c r="K63" s="5"/>
      <c r="L63" s="6">
        <v>0</v>
      </c>
      <c r="M63" s="14">
        <f t="shared" ref="M63:M71" si="2">D63-L63</f>
        <v>0</v>
      </c>
    </row>
    <row r="64" spans="1:13" ht="19.5" customHeight="1" x14ac:dyDescent="0.45">
      <c r="A64" s="2" t="s">
        <v>47</v>
      </c>
      <c r="B64" s="10" t="s">
        <v>184</v>
      </c>
      <c r="C64" s="10" t="s">
        <v>185</v>
      </c>
      <c r="D64" s="52"/>
      <c r="E64" s="11" t="s">
        <v>49</v>
      </c>
      <c r="F64" s="11" t="s">
        <v>17</v>
      </c>
      <c r="G64" s="11"/>
      <c r="H64" s="11"/>
      <c r="I64" s="11"/>
      <c r="J64" s="11" t="s">
        <v>45</v>
      </c>
      <c r="K64" s="11"/>
      <c r="L64" s="16">
        <v>0</v>
      </c>
      <c r="M64" s="14">
        <f t="shared" si="2"/>
        <v>0</v>
      </c>
    </row>
    <row r="65" spans="1:13" ht="19.5" customHeight="1" x14ac:dyDescent="0.45">
      <c r="A65" s="1" t="s">
        <v>47</v>
      </c>
      <c r="B65" s="4" t="s">
        <v>186</v>
      </c>
      <c r="C65" s="4" t="s">
        <v>185</v>
      </c>
      <c r="D65" s="52"/>
      <c r="E65" s="5" t="s">
        <v>49</v>
      </c>
      <c r="F65" s="5" t="s">
        <v>17</v>
      </c>
      <c r="G65" s="5"/>
      <c r="H65" s="5"/>
      <c r="I65" s="5"/>
      <c r="J65" s="5" t="s">
        <v>45</v>
      </c>
      <c r="K65" s="5"/>
      <c r="L65" s="6">
        <v>0</v>
      </c>
      <c r="M65" s="14">
        <f t="shared" si="2"/>
        <v>0</v>
      </c>
    </row>
    <row r="66" spans="1:13" ht="19.5" customHeight="1" x14ac:dyDescent="0.45">
      <c r="A66" s="2" t="s">
        <v>50</v>
      </c>
      <c r="B66" s="10" t="s">
        <v>187</v>
      </c>
      <c r="C66" s="10" t="s">
        <v>185</v>
      </c>
      <c r="D66" s="52"/>
      <c r="E66" s="11" t="s">
        <v>52</v>
      </c>
      <c r="F66" s="11" t="s">
        <v>17</v>
      </c>
      <c r="G66" s="11"/>
      <c r="H66" s="11"/>
      <c r="I66" s="11"/>
      <c r="J66" s="11" t="s">
        <v>45</v>
      </c>
      <c r="K66" s="11"/>
      <c r="L66" s="16">
        <v>0</v>
      </c>
      <c r="M66" s="14">
        <f t="shared" si="2"/>
        <v>0</v>
      </c>
    </row>
    <row r="67" spans="1:13" ht="19.5" customHeight="1" x14ac:dyDescent="0.45">
      <c r="A67" s="1" t="s">
        <v>50</v>
      </c>
      <c r="B67" s="4" t="s">
        <v>188</v>
      </c>
      <c r="C67" s="4" t="s">
        <v>185</v>
      </c>
      <c r="D67" s="52"/>
      <c r="E67" s="5" t="s">
        <v>52</v>
      </c>
      <c r="F67" s="5" t="s">
        <v>17</v>
      </c>
      <c r="G67" s="5"/>
      <c r="H67" s="5"/>
      <c r="I67" s="5"/>
      <c r="J67" s="5" t="s">
        <v>45</v>
      </c>
      <c r="K67" s="5"/>
      <c r="L67" s="6">
        <v>0</v>
      </c>
      <c r="M67" s="14">
        <f t="shared" si="2"/>
        <v>0</v>
      </c>
    </row>
    <row r="68" spans="1:13" ht="19.5" customHeight="1" x14ac:dyDescent="0.45">
      <c r="A68" s="2" t="s">
        <v>53</v>
      </c>
      <c r="B68" s="10" t="s">
        <v>54</v>
      </c>
      <c r="C68" s="10" t="s">
        <v>185</v>
      </c>
      <c r="D68" s="52"/>
      <c r="E68" s="11" t="s">
        <v>55</v>
      </c>
      <c r="F68" s="11" t="s">
        <v>17</v>
      </c>
      <c r="G68" s="11"/>
      <c r="H68" s="11"/>
      <c r="I68" s="11"/>
      <c r="J68" s="11" t="s">
        <v>45</v>
      </c>
      <c r="K68" s="11"/>
      <c r="L68" s="16">
        <v>0</v>
      </c>
      <c r="M68" s="14">
        <f t="shared" si="2"/>
        <v>0</v>
      </c>
    </row>
    <row r="69" spans="1:13" ht="19.5" customHeight="1" x14ac:dyDescent="0.45">
      <c r="A69" s="1" t="s">
        <v>56</v>
      </c>
      <c r="B69" s="4" t="s">
        <v>57</v>
      </c>
      <c r="C69" s="4" t="s">
        <v>185</v>
      </c>
      <c r="D69" s="52"/>
      <c r="E69" s="5" t="s">
        <v>58</v>
      </c>
      <c r="F69" s="5" t="s">
        <v>17</v>
      </c>
      <c r="G69" s="5"/>
      <c r="H69" s="5"/>
      <c r="I69" s="5"/>
      <c r="J69" s="5" t="s">
        <v>45</v>
      </c>
      <c r="K69" s="5"/>
      <c r="L69" s="6">
        <v>0</v>
      </c>
      <c r="M69" s="14">
        <f t="shared" si="2"/>
        <v>0</v>
      </c>
    </row>
    <row r="70" spans="1:13" ht="19.5" customHeight="1" x14ac:dyDescent="0.45">
      <c r="A70" s="2" t="s">
        <v>59</v>
      </c>
      <c r="B70" s="10" t="s">
        <v>60</v>
      </c>
      <c r="C70" s="10" t="s">
        <v>189</v>
      </c>
      <c r="D70" s="52"/>
      <c r="E70" s="11" t="s">
        <v>61</v>
      </c>
      <c r="F70" s="11" t="s">
        <v>17</v>
      </c>
      <c r="G70" s="11"/>
      <c r="H70" s="11"/>
      <c r="I70" s="11"/>
      <c r="J70" s="11" t="s">
        <v>45</v>
      </c>
      <c r="K70" s="11"/>
      <c r="L70" s="16">
        <v>0</v>
      </c>
      <c r="M70" s="14">
        <f t="shared" si="2"/>
        <v>0</v>
      </c>
    </row>
    <row r="71" spans="1:13" ht="21.75" customHeight="1" x14ac:dyDescent="0.45">
      <c r="A71" s="127" t="s">
        <v>190</v>
      </c>
      <c r="B71" s="125"/>
      <c r="C71" s="125"/>
      <c r="D71" s="13">
        <f>IFERROR(SUMPRODUCT((ISNUMBER(D63:D70))*D63:D70),0)</f>
        <v>0</v>
      </c>
      <c r="E71" s="24"/>
      <c r="F71" s="24"/>
      <c r="G71" s="24"/>
      <c r="H71" s="24"/>
      <c r="I71" s="24"/>
      <c r="J71" s="24"/>
      <c r="K71" s="24"/>
      <c r="L71" s="13">
        <f>IFERROR(SUMPRODUCT((ISNUMBER(L63:L70))*L63:L70),0)</f>
        <v>0</v>
      </c>
      <c r="M71" s="13">
        <f t="shared" si="2"/>
        <v>0</v>
      </c>
    </row>
    <row r="72" spans="1:13" ht="24" customHeight="1" x14ac:dyDescent="0.45">
      <c r="A72" s="135" t="s">
        <v>191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9">
        <f>L60-D71</f>
        <v>23616.6</v>
      </c>
    </row>
  </sheetData>
  <mergeCells count="54">
    <mergeCell ref="F5:H5"/>
    <mergeCell ref="J24:J28"/>
    <mergeCell ref="K16:K21"/>
    <mergeCell ref="J16:J21"/>
    <mergeCell ref="L13:L14"/>
    <mergeCell ref="F21:H21"/>
    <mergeCell ref="F24:H24"/>
    <mergeCell ref="F25:H25"/>
    <mergeCell ref="F26:H26"/>
    <mergeCell ref="F27:H27"/>
    <mergeCell ref="F19:H19"/>
    <mergeCell ref="F20:H20"/>
    <mergeCell ref="F28:H28"/>
    <mergeCell ref="J13:J14"/>
    <mergeCell ref="K13:K14"/>
    <mergeCell ref="F13:H13"/>
    <mergeCell ref="L7:L9"/>
    <mergeCell ref="F7:I7"/>
    <mergeCell ref="F9:I9"/>
    <mergeCell ref="F8:I8"/>
    <mergeCell ref="F11:H11"/>
    <mergeCell ref="A10:M10"/>
    <mergeCell ref="A15:M15"/>
    <mergeCell ref="A1:M1"/>
    <mergeCell ref="A30:K30"/>
    <mergeCell ref="A6:M6"/>
    <mergeCell ref="A31:M31"/>
    <mergeCell ref="A3:M3"/>
    <mergeCell ref="A12:M12"/>
    <mergeCell ref="A2:M2"/>
    <mergeCell ref="A4:M4"/>
    <mergeCell ref="A23:M23"/>
    <mergeCell ref="K7:K9"/>
    <mergeCell ref="J7:J9"/>
    <mergeCell ref="F14:H14"/>
    <mergeCell ref="F16:H16"/>
    <mergeCell ref="F17:H17"/>
    <mergeCell ref="F18:H18"/>
    <mergeCell ref="A72:K72"/>
    <mergeCell ref="A36:M36"/>
    <mergeCell ref="A71:C71"/>
    <mergeCell ref="A29:M29"/>
    <mergeCell ref="A33:D33"/>
    <mergeCell ref="A59:K59"/>
    <mergeCell ref="A56:M56"/>
    <mergeCell ref="A61:M61"/>
    <mergeCell ref="A32:D32"/>
    <mergeCell ref="A60:K60"/>
    <mergeCell ref="A54:F54"/>
    <mergeCell ref="A58:K58"/>
    <mergeCell ref="A40:L40"/>
    <mergeCell ref="A57:K57"/>
    <mergeCell ref="A42:M42"/>
    <mergeCell ref="A34:J34"/>
  </mergeCells>
  <phoneticPr fontId="44" type="noConversion"/>
  <dataValidations count="6">
    <dataValidation type="list" allowBlank="1" showInputMessage="1" showErrorMessage="1" errorTitle="Invalid entry" error="Please select from the dropdown list." promptTitle="Payment Status" prompt="Select: PAID once confirmed, DUE if outstanding, OVERDUE if past due date." sqref="L32:L33" xr:uid="{00000000-0002-0000-0100-000000000000}">
      <formula1>"PAID,DUE,OVERDUE,PARTIAL,WAIVED"</formula1>
      <formula2>0</formula2>
    </dataValidation>
    <dataValidation type="list" allowBlank="1" showInputMessage="1" showErrorMessage="1" errorTitle="Invalid entry" error="Please select from the dropdown list." promptTitle="Payment Terms" prompt="Select agreed payment terms with this partner." sqref="J63:J70" xr:uid="{00000000-0002-0000-0100-000001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role this speaker/partner is fulfilling." sqref="C63:C70" xr:uid="{00000000-0002-0000-0100-000002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Paid By" prompt="Select who paid — if Gwen or Thomas, reimbursement is required." sqref="K53 K44:K51" xr:uid="{00000000-0002-0000-0100-000004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Expense Category" prompt="Select the category that best describes this expense." sqref="A44:A53" xr:uid="{00000000-0002-0000-0100-000003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 to an individual?" sqref="L44:L53" xr:uid="{00000000-0002-0000-0100-000005000000}">
      <formula1>"Yes,No,Partial"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showGridLines="0" tabSelected="1" topLeftCell="A29" zoomScale="74" zoomScaleNormal="100" workbookViewId="0">
      <selection activeCell="C44" sqref="C44"/>
    </sheetView>
  </sheetViews>
  <sheetFormatPr defaultColWidth="8.6640625" defaultRowHeight="14.25" x14ac:dyDescent="0.45"/>
  <cols>
    <col min="1" max="1" width="31.06640625" customWidth="1"/>
    <col min="2" max="2" width="22" customWidth="1"/>
    <col min="3" max="3" width="64.53125" customWidth="1"/>
    <col min="4" max="4" width="14" customWidth="1"/>
    <col min="5" max="5" width="14.3984375" customWidth="1"/>
    <col min="6" max="6" width="9.73046875" customWidth="1"/>
    <col min="7" max="7" width="8.53125" hidden="1" customWidth="1"/>
    <col min="8" max="8" width="17.19921875" customWidth="1"/>
    <col min="9" max="9" width="36" customWidth="1"/>
    <col min="10" max="10" width="16.59765625" customWidth="1"/>
  </cols>
  <sheetData>
    <row r="1" spans="1:10" ht="33.75" customHeight="1" x14ac:dyDescent="0.45">
      <c r="A1" s="198" t="s">
        <v>192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11.25" customHeight="1" x14ac:dyDescent="0.45">
      <c r="A2" s="130"/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9.149999999999999" customHeight="1" x14ac:dyDescent="0.45">
      <c r="A3" s="129" t="s">
        <v>193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3.5" customHeight="1" x14ac:dyDescent="0.45">
      <c r="A4" s="122" t="s">
        <v>194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8" customHeight="1" thickBot="1" x14ac:dyDescent="0.5">
      <c r="A5" s="126" t="s">
        <v>195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ht="23.25" customHeight="1" thickBot="1" x14ac:dyDescent="0.5">
      <c r="A6" s="187" t="s">
        <v>70</v>
      </c>
      <c r="B6" s="187" t="s">
        <v>71</v>
      </c>
      <c r="C6" s="187" t="s">
        <v>72</v>
      </c>
      <c r="D6" s="187" t="s">
        <v>73</v>
      </c>
      <c r="E6" s="187" t="s">
        <v>74</v>
      </c>
      <c r="F6" s="192" t="s">
        <v>75</v>
      </c>
      <c r="G6" s="193"/>
      <c r="H6" s="194"/>
      <c r="I6" s="195" t="s">
        <v>79</v>
      </c>
    </row>
    <row r="7" spans="1:10" ht="19.5" customHeight="1" x14ac:dyDescent="0.45">
      <c r="A7" s="107" t="s">
        <v>241</v>
      </c>
      <c r="B7" s="106" t="s">
        <v>90</v>
      </c>
      <c r="C7" s="105" t="s">
        <v>242</v>
      </c>
      <c r="D7" s="103">
        <v>40</v>
      </c>
      <c r="E7" s="98">
        <v>60</v>
      </c>
      <c r="F7" s="117">
        <f>D7*E7</f>
        <v>2400</v>
      </c>
      <c r="G7" s="118"/>
      <c r="H7" s="119"/>
      <c r="I7" s="100"/>
    </row>
    <row r="8" spans="1:10" ht="19.5" customHeight="1" x14ac:dyDescent="0.45">
      <c r="A8" s="107" t="s">
        <v>241</v>
      </c>
      <c r="B8" s="106" t="s">
        <v>82</v>
      </c>
      <c r="C8" s="105" t="s">
        <v>243</v>
      </c>
      <c r="D8" s="103">
        <v>40</v>
      </c>
      <c r="E8" s="98">
        <v>16</v>
      </c>
      <c r="F8" s="114">
        <f>D8*E8</f>
        <v>640</v>
      </c>
      <c r="G8" s="115"/>
      <c r="H8" s="116"/>
      <c r="I8" s="101"/>
    </row>
    <row r="9" spans="1:10" ht="19.5" customHeight="1" x14ac:dyDescent="0.45">
      <c r="A9" s="107" t="s">
        <v>241</v>
      </c>
      <c r="B9" s="106" t="s">
        <v>82</v>
      </c>
      <c r="C9" s="105" t="s">
        <v>248</v>
      </c>
      <c r="D9" s="103">
        <v>8</v>
      </c>
      <c r="E9" s="98">
        <v>40</v>
      </c>
      <c r="F9" s="114">
        <f t="shared" ref="F9:F17" si="0">D9*E9</f>
        <v>320</v>
      </c>
      <c r="G9" s="115"/>
      <c r="H9" s="116"/>
      <c r="I9" s="100"/>
    </row>
    <row r="10" spans="1:10" ht="18.75" customHeight="1" x14ac:dyDescent="0.45">
      <c r="A10" s="107" t="s">
        <v>241</v>
      </c>
      <c r="B10" s="106" t="s">
        <v>82</v>
      </c>
      <c r="C10" s="105" t="s">
        <v>245</v>
      </c>
      <c r="D10" s="103">
        <v>3</v>
      </c>
      <c r="E10" s="98">
        <v>75</v>
      </c>
      <c r="F10" s="114">
        <f t="shared" si="0"/>
        <v>225</v>
      </c>
      <c r="G10" s="115"/>
      <c r="H10" s="116"/>
      <c r="I10" s="101"/>
    </row>
    <row r="11" spans="1:10" ht="19.5" customHeight="1" x14ac:dyDescent="0.45">
      <c r="A11" s="107" t="s">
        <v>241</v>
      </c>
      <c r="B11" s="106" t="s">
        <v>101</v>
      </c>
      <c r="C11" s="105" t="s">
        <v>246</v>
      </c>
      <c r="D11" s="103">
        <v>40</v>
      </c>
      <c r="E11" s="98">
        <v>25</v>
      </c>
      <c r="F11" s="114">
        <f t="shared" si="0"/>
        <v>1000</v>
      </c>
      <c r="G11" s="115"/>
      <c r="H11" s="116"/>
      <c r="I11" s="100"/>
    </row>
    <row r="12" spans="1:10" ht="19.5" customHeight="1" x14ac:dyDescent="0.45">
      <c r="A12" s="107" t="s">
        <v>241</v>
      </c>
      <c r="B12" s="106" t="s">
        <v>90</v>
      </c>
      <c r="C12" s="105" t="s">
        <v>247</v>
      </c>
      <c r="D12" s="103">
        <v>2</v>
      </c>
      <c r="E12" s="98">
        <v>150</v>
      </c>
      <c r="F12" s="114">
        <f t="shared" si="0"/>
        <v>300</v>
      </c>
      <c r="G12" s="115"/>
      <c r="H12" s="116"/>
      <c r="I12" s="101"/>
    </row>
    <row r="13" spans="1:10" ht="19.5" customHeight="1" x14ac:dyDescent="0.45">
      <c r="A13" s="107" t="s">
        <v>241</v>
      </c>
      <c r="B13" s="106" t="s">
        <v>82</v>
      </c>
      <c r="C13" s="105" t="s">
        <v>249</v>
      </c>
      <c r="D13" s="103">
        <v>1</v>
      </c>
      <c r="E13" s="98">
        <v>150</v>
      </c>
      <c r="F13" s="114">
        <f t="shared" si="0"/>
        <v>150</v>
      </c>
      <c r="G13" s="115"/>
      <c r="H13" s="116"/>
      <c r="I13" s="100"/>
    </row>
    <row r="14" spans="1:10" ht="19.5" customHeight="1" x14ac:dyDescent="0.45">
      <c r="A14" s="107" t="s">
        <v>241</v>
      </c>
      <c r="B14" s="106" t="s">
        <v>101</v>
      </c>
      <c r="C14" s="105" t="s">
        <v>247</v>
      </c>
      <c r="D14" s="103">
        <v>2</v>
      </c>
      <c r="E14" s="98">
        <v>175</v>
      </c>
      <c r="F14" s="114">
        <f t="shared" si="0"/>
        <v>350</v>
      </c>
      <c r="G14" s="115"/>
      <c r="H14" s="116"/>
      <c r="I14" s="101"/>
    </row>
    <row r="15" spans="1:10" ht="19.5" customHeight="1" x14ac:dyDescent="0.45">
      <c r="A15" s="107" t="s">
        <v>241</v>
      </c>
      <c r="B15" s="106" t="s">
        <v>250</v>
      </c>
      <c r="C15" s="105" t="s">
        <v>251</v>
      </c>
      <c r="D15" s="103">
        <v>1</v>
      </c>
      <c r="E15" s="98">
        <v>500</v>
      </c>
      <c r="F15" s="114">
        <f t="shared" si="0"/>
        <v>500</v>
      </c>
      <c r="G15" s="115"/>
      <c r="H15" s="116"/>
      <c r="I15" s="100"/>
    </row>
    <row r="16" spans="1:10" ht="19.5" customHeight="1" x14ac:dyDescent="0.45">
      <c r="A16" s="107" t="s">
        <v>241</v>
      </c>
      <c r="B16" s="106" t="s">
        <v>196</v>
      </c>
      <c r="C16" s="105" t="s">
        <v>197</v>
      </c>
      <c r="D16" s="103"/>
      <c r="E16" s="98"/>
      <c r="F16" s="114">
        <f t="shared" si="0"/>
        <v>0</v>
      </c>
      <c r="G16" s="115"/>
      <c r="H16" s="116"/>
      <c r="I16" s="101"/>
    </row>
    <row r="17" spans="1:10" ht="19.5" customHeight="1" x14ac:dyDescent="0.45">
      <c r="A17" s="107" t="s">
        <v>241</v>
      </c>
      <c r="B17" s="106" t="s">
        <v>196</v>
      </c>
      <c r="C17" s="105" t="s">
        <v>197</v>
      </c>
      <c r="D17" s="103"/>
      <c r="E17" s="98"/>
      <c r="F17" s="114">
        <f t="shared" si="0"/>
        <v>0</v>
      </c>
      <c r="G17" s="115"/>
      <c r="H17" s="116"/>
      <c r="I17" s="100"/>
    </row>
    <row r="18" spans="1:10" ht="24.75" customHeight="1" x14ac:dyDescent="0.5">
      <c r="A18" s="185" t="s">
        <v>112</v>
      </c>
      <c r="B18" s="185"/>
      <c r="C18" s="185"/>
      <c r="D18" s="186"/>
      <c r="E18" s="108" t="s">
        <v>244</v>
      </c>
      <c r="F18" s="178">
        <f>SUM(F7:H17)</f>
        <v>5885</v>
      </c>
      <c r="G18" s="178"/>
      <c r="H18" s="178"/>
      <c r="I18" s="179"/>
    </row>
    <row r="19" spans="1:10" ht="18" customHeight="1" x14ac:dyDescent="0.45">
      <c r="A19" s="180" t="s">
        <v>201</v>
      </c>
      <c r="B19" s="181"/>
      <c r="C19" s="181"/>
      <c r="D19" s="181"/>
      <c r="E19" s="181"/>
      <c r="F19" s="181"/>
      <c r="G19" s="181"/>
      <c r="H19" s="181"/>
      <c r="I19" s="182">
        <v>1136.4000000000001</v>
      </c>
      <c r="J19" s="99"/>
    </row>
    <row r="20" spans="1:10" ht="18" customHeight="1" x14ac:dyDescent="0.45">
      <c r="A20" s="180" t="s">
        <v>200</v>
      </c>
      <c r="B20" s="181"/>
      <c r="C20" s="181"/>
      <c r="D20" s="181"/>
      <c r="E20" s="181"/>
      <c r="F20" s="181"/>
      <c r="G20" s="181"/>
      <c r="H20" s="181"/>
      <c r="I20" s="182">
        <v>468.8</v>
      </c>
      <c r="J20" s="99"/>
    </row>
    <row r="21" spans="1:10" ht="18" customHeight="1" x14ac:dyDescent="0.45">
      <c r="A21" s="188" t="s">
        <v>202</v>
      </c>
      <c r="B21" s="189"/>
      <c r="C21" s="189"/>
      <c r="D21" s="189"/>
      <c r="E21" s="189"/>
      <c r="F21" s="189"/>
      <c r="G21" s="189"/>
      <c r="H21" s="189"/>
      <c r="I21" s="190">
        <f>F18+I19+I20</f>
        <v>7490.2</v>
      </c>
      <c r="J21" s="191"/>
    </row>
    <row r="22" spans="1:10" ht="15.75" customHeight="1" x14ac:dyDescent="0.45">
      <c r="A22" s="126" t="s">
        <v>203</v>
      </c>
      <c r="B22" s="123"/>
      <c r="C22" s="123"/>
      <c r="D22" s="123"/>
      <c r="E22" s="123"/>
      <c r="F22" s="123"/>
      <c r="G22" s="123"/>
      <c r="H22" s="123"/>
      <c r="I22" s="123"/>
      <c r="J22" s="123"/>
    </row>
    <row r="23" spans="1:10" ht="23.25" customHeight="1" thickBot="1" x14ac:dyDescent="0.5">
      <c r="A23" s="187" t="s">
        <v>125</v>
      </c>
      <c r="B23" s="187" t="s">
        <v>126</v>
      </c>
      <c r="C23" s="187" t="s">
        <v>127</v>
      </c>
      <c r="D23" s="187" t="s">
        <v>128</v>
      </c>
      <c r="E23" s="187" t="s">
        <v>129</v>
      </c>
      <c r="F23" s="187" t="s">
        <v>130</v>
      </c>
      <c r="G23" s="187" t="s">
        <v>131</v>
      </c>
      <c r="H23" s="187" t="s">
        <v>132</v>
      </c>
      <c r="I23" s="187" t="s">
        <v>133</v>
      </c>
      <c r="J23" s="187" t="s">
        <v>78</v>
      </c>
    </row>
    <row r="24" spans="1:10" ht="19.5" customHeight="1" x14ac:dyDescent="0.45">
      <c r="A24" s="183" t="s">
        <v>252</v>
      </c>
      <c r="B24" s="103" t="s">
        <v>253</v>
      </c>
      <c r="C24" s="103" t="s">
        <v>254</v>
      </c>
      <c r="D24" s="184">
        <v>46169</v>
      </c>
      <c r="E24" s="184">
        <v>46172</v>
      </c>
      <c r="F24" s="103">
        <v>3</v>
      </c>
      <c r="G24" s="103"/>
      <c r="H24" s="98">
        <v>384</v>
      </c>
      <c r="I24" s="98">
        <f>114.98+114</f>
        <v>228.98000000000002</v>
      </c>
      <c r="J24" s="98">
        <v>1264.8</v>
      </c>
    </row>
    <row r="25" spans="1:10" ht="19.5" customHeight="1" x14ac:dyDescent="0.45">
      <c r="A25" s="183" t="s">
        <v>255</v>
      </c>
      <c r="B25" s="103" t="s">
        <v>256</v>
      </c>
      <c r="C25" s="103" t="s">
        <v>254</v>
      </c>
      <c r="D25" s="184">
        <v>46170</v>
      </c>
      <c r="E25" s="184">
        <v>46172</v>
      </c>
      <c r="F25" s="103">
        <v>2</v>
      </c>
      <c r="G25" s="103"/>
      <c r="H25" s="98">
        <v>302.82</v>
      </c>
      <c r="I25" s="98">
        <f>68.16+76</f>
        <v>144.16</v>
      </c>
      <c r="J25" s="98">
        <f>I25+H25*F25</f>
        <v>749.8</v>
      </c>
    </row>
    <row r="26" spans="1:10" ht="19.5" customHeight="1" x14ac:dyDescent="0.45">
      <c r="A26" s="183" t="s">
        <v>255</v>
      </c>
      <c r="B26" s="103" t="s">
        <v>257</v>
      </c>
      <c r="C26" s="103" t="s">
        <v>254</v>
      </c>
      <c r="D26" s="184">
        <v>46170</v>
      </c>
      <c r="E26" s="184">
        <v>46172</v>
      </c>
      <c r="F26" s="103">
        <v>2</v>
      </c>
      <c r="G26" s="103"/>
      <c r="H26" s="98">
        <v>302.82</v>
      </c>
      <c r="I26" s="98">
        <f>68.16+76</f>
        <v>144.16</v>
      </c>
      <c r="J26" s="98">
        <f>I26+H26*F26</f>
        <v>749.8</v>
      </c>
    </row>
    <row r="27" spans="1:10" ht="19.5" customHeight="1" x14ac:dyDescent="0.45">
      <c r="A27" s="203" t="s">
        <v>204</v>
      </c>
      <c r="B27" s="204"/>
      <c r="C27" s="204"/>
      <c r="D27" s="204"/>
      <c r="E27" s="204"/>
      <c r="F27" s="204"/>
      <c r="G27" s="204"/>
      <c r="H27" s="204"/>
      <c r="I27" s="204"/>
      <c r="J27" s="196">
        <f>IFERROR(SUMPRODUCT((ISNUMBER(J17:J22))*J17:J22),0)</f>
        <v>0</v>
      </c>
    </row>
    <row r="28" spans="1:10" ht="19.5" customHeight="1" x14ac:dyDescent="0.45">
      <c r="A28" s="126" t="s">
        <v>258</v>
      </c>
      <c r="B28" s="123"/>
      <c r="C28" s="123"/>
      <c r="D28" s="123"/>
      <c r="E28" s="123"/>
      <c r="F28" s="123"/>
      <c r="G28" s="123"/>
      <c r="H28" s="123"/>
      <c r="I28" s="123"/>
      <c r="J28" s="123"/>
    </row>
    <row r="29" spans="1:10" ht="21.4" customHeight="1" x14ac:dyDescent="0.45">
      <c r="A29" s="200" t="s">
        <v>125</v>
      </c>
      <c r="B29" s="201" t="s">
        <v>262</v>
      </c>
      <c r="C29" s="201" t="s">
        <v>263</v>
      </c>
      <c r="D29" s="201" t="s">
        <v>264</v>
      </c>
      <c r="E29" s="201" t="s">
        <v>265</v>
      </c>
      <c r="F29" s="201" t="s">
        <v>266</v>
      </c>
      <c r="G29" s="201"/>
      <c r="H29" s="201" t="s">
        <v>269</v>
      </c>
      <c r="I29" s="201" t="s">
        <v>268</v>
      </c>
      <c r="J29" s="202" t="s">
        <v>78</v>
      </c>
    </row>
    <row r="30" spans="1:10" ht="21.75" customHeight="1" x14ac:dyDescent="0.45">
      <c r="A30" s="183" t="s">
        <v>270</v>
      </c>
      <c r="B30" s="103" t="s">
        <v>253</v>
      </c>
      <c r="C30" s="103" t="s">
        <v>267</v>
      </c>
      <c r="D30" s="184">
        <v>46169</v>
      </c>
      <c r="E30" s="184">
        <v>46172</v>
      </c>
      <c r="F30" s="103">
        <v>5</v>
      </c>
      <c r="G30" s="103"/>
      <c r="H30" s="98">
        <v>90</v>
      </c>
      <c r="I30" s="98">
        <v>563.32000000000005</v>
      </c>
      <c r="J30" s="98">
        <f>I30+H30</f>
        <v>653.32000000000005</v>
      </c>
    </row>
    <row r="31" spans="1:10" ht="15.75" customHeight="1" x14ac:dyDescent="0.45">
      <c r="A31" s="183"/>
      <c r="B31" s="103"/>
      <c r="C31" s="103"/>
      <c r="D31" s="184"/>
      <c r="E31" s="184"/>
      <c r="F31" s="103"/>
      <c r="G31" s="103"/>
      <c r="H31" s="98"/>
      <c r="I31" s="98"/>
      <c r="J31" s="98"/>
    </row>
    <row r="32" spans="1:10" ht="25.5" customHeight="1" x14ac:dyDescent="0.45">
      <c r="A32" s="183"/>
      <c r="B32" s="103"/>
      <c r="C32" s="103"/>
      <c r="D32" s="184"/>
      <c r="E32" s="184"/>
      <c r="F32" s="103"/>
      <c r="G32" s="103"/>
      <c r="H32" s="98"/>
      <c r="I32" s="98"/>
      <c r="J32" s="98"/>
    </row>
    <row r="33" spans="1:10" ht="19.5" customHeight="1" x14ac:dyDescent="0.45">
      <c r="A33" s="103"/>
      <c r="B33" s="103"/>
      <c r="C33" s="103"/>
      <c r="D33" s="184"/>
      <c r="E33" s="184"/>
      <c r="F33" s="103"/>
      <c r="G33" s="103"/>
      <c r="H33" s="98"/>
      <c r="I33" s="98"/>
      <c r="J33" s="98"/>
    </row>
    <row r="34" spans="1:10" ht="19.5" customHeight="1" x14ac:dyDescent="0.45">
      <c r="A34" s="188" t="s">
        <v>204</v>
      </c>
      <c r="B34" s="189"/>
      <c r="C34" s="189"/>
      <c r="D34" s="189"/>
      <c r="E34" s="189"/>
      <c r="F34" s="189"/>
      <c r="G34" s="189"/>
      <c r="H34" s="189"/>
      <c r="I34" s="189"/>
      <c r="J34" s="196">
        <f>J33+J32+J31+J30</f>
        <v>653.32000000000005</v>
      </c>
    </row>
    <row r="35" spans="1:10" ht="19.5" customHeight="1" thickBot="1" x14ac:dyDescent="0.5">
      <c r="A35" s="126" t="s">
        <v>259</v>
      </c>
      <c r="B35" s="123"/>
      <c r="C35" s="123"/>
      <c r="D35" s="123"/>
      <c r="E35" s="123"/>
      <c r="F35" s="123"/>
      <c r="G35" s="123"/>
      <c r="H35" s="123"/>
      <c r="I35" s="123"/>
      <c r="J35" s="123"/>
    </row>
    <row r="36" spans="1:10" ht="19.5" customHeight="1" thickBot="1" x14ac:dyDescent="0.5">
      <c r="A36" s="187" t="s">
        <v>144</v>
      </c>
      <c r="B36" s="187" t="s">
        <v>145</v>
      </c>
      <c r="C36" s="187" t="s">
        <v>146</v>
      </c>
      <c r="D36" s="187" t="s">
        <v>4</v>
      </c>
      <c r="E36" s="187" t="s">
        <v>73</v>
      </c>
      <c r="F36" s="187" t="s">
        <v>74</v>
      </c>
      <c r="G36" s="187" t="s">
        <v>78</v>
      </c>
      <c r="H36" s="187" t="s">
        <v>147</v>
      </c>
      <c r="I36" s="187" t="s">
        <v>148</v>
      </c>
      <c r="J36" s="187" t="s">
        <v>79</v>
      </c>
    </row>
    <row r="37" spans="1:10" ht="19.5" customHeight="1" x14ac:dyDescent="0.45">
      <c r="A37" s="104" t="s">
        <v>206</v>
      </c>
      <c r="B37" s="102" t="s">
        <v>207</v>
      </c>
      <c r="C37" s="103"/>
      <c r="D37" s="103"/>
      <c r="E37" s="103"/>
      <c r="F37" s="98"/>
      <c r="G37" s="98"/>
      <c r="H37" s="103"/>
      <c r="I37" s="103"/>
      <c r="J37" s="98"/>
    </row>
    <row r="38" spans="1:10" ht="19.5" customHeight="1" x14ac:dyDescent="0.45">
      <c r="A38" s="104" t="s">
        <v>206</v>
      </c>
      <c r="B38" s="102" t="s">
        <v>207</v>
      </c>
      <c r="C38" s="103"/>
      <c r="D38" s="103"/>
      <c r="E38" s="103"/>
      <c r="F38" s="98"/>
      <c r="G38" s="98"/>
      <c r="H38" s="103"/>
      <c r="I38" s="103"/>
      <c r="J38" s="98"/>
    </row>
    <row r="39" spans="1:10" ht="19.5" customHeight="1" x14ac:dyDescent="0.45">
      <c r="A39" s="104" t="s">
        <v>206</v>
      </c>
      <c r="B39" s="102" t="s">
        <v>207</v>
      </c>
      <c r="C39" s="103"/>
      <c r="D39" s="103"/>
      <c r="E39" s="103"/>
      <c r="F39" s="98"/>
      <c r="G39" s="98"/>
      <c r="H39" s="103"/>
      <c r="I39" s="103"/>
      <c r="J39" s="98"/>
    </row>
    <row r="40" spans="1:10" ht="19.5" customHeight="1" x14ac:dyDescent="0.45">
      <c r="A40" s="104" t="s">
        <v>206</v>
      </c>
      <c r="B40" s="102" t="s">
        <v>207</v>
      </c>
      <c r="C40" s="103"/>
      <c r="D40" s="103"/>
      <c r="E40" s="103"/>
      <c r="F40" s="98"/>
      <c r="G40" s="98"/>
      <c r="H40" s="103"/>
      <c r="I40" s="103"/>
      <c r="J40" s="98"/>
    </row>
    <row r="41" spans="1:10" ht="19.5" customHeight="1" x14ac:dyDescent="0.45">
      <c r="A41" s="104" t="s">
        <v>206</v>
      </c>
      <c r="B41" s="102" t="s">
        <v>207</v>
      </c>
      <c r="C41" s="103"/>
      <c r="D41" s="103"/>
      <c r="E41" s="103"/>
      <c r="F41" s="98"/>
      <c r="G41" s="98"/>
      <c r="H41" s="103"/>
      <c r="I41" s="103"/>
      <c r="J41" s="98"/>
    </row>
    <row r="42" spans="1:10" ht="19.5" customHeight="1" x14ac:dyDescent="0.45">
      <c r="A42" s="104" t="s">
        <v>206</v>
      </c>
      <c r="B42" s="102" t="s">
        <v>207</v>
      </c>
      <c r="C42" s="103"/>
      <c r="D42" s="103"/>
      <c r="E42" s="103"/>
      <c r="F42" s="98"/>
      <c r="G42" s="98"/>
      <c r="H42" s="103"/>
      <c r="I42" s="103"/>
      <c r="J42" s="98"/>
    </row>
    <row r="43" spans="1:10" ht="19.5" customHeight="1" x14ac:dyDescent="0.45">
      <c r="A43" s="104" t="s">
        <v>206</v>
      </c>
      <c r="B43" s="102" t="s">
        <v>207</v>
      </c>
      <c r="C43" s="103"/>
      <c r="D43" s="103"/>
      <c r="E43" s="103"/>
      <c r="F43" s="98"/>
      <c r="G43" s="98"/>
      <c r="H43" s="103"/>
      <c r="I43" s="103"/>
      <c r="J43" s="98"/>
    </row>
    <row r="44" spans="1:10" ht="21.75" customHeight="1" x14ac:dyDescent="0.45">
      <c r="A44" s="104" t="s">
        <v>206</v>
      </c>
      <c r="B44" s="102" t="s">
        <v>207</v>
      </c>
      <c r="C44" s="103"/>
      <c r="D44" s="103"/>
      <c r="E44" s="103"/>
      <c r="F44" s="98"/>
      <c r="G44" s="98"/>
      <c r="H44" s="103"/>
      <c r="I44" s="103"/>
      <c r="J44" s="98"/>
    </row>
    <row r="45" spans="1:10" ht="15.75" customHeight="1" x14ac:dyDescent="0.45">
      <c r="A45" s="104" t="s">
        <v>206</v>
      </c>
      <c r="B45" s="102" t="s">
        <v>207</v>
      </c>
      <c r="C45" s="103"/>
      <c r="D45" s="103"/>
      <c r="E45" s="103"/>
      <c r="F45" s="98"/>
      <c r="G45" s="98"/>
      <c r="H45" s="103"/>
      <c r="I45" s="103"/>
      <c r="J45" s="98"/>
    </row>
    <row r="46" spans="1:10" ht="19.5" customHeight="1" x14ac:dyDescent="0.45">
      <c r="A46" s="104" t="s">
        <v>206</v>
      </c>
      <c r="B46" s="102" t="s">
        <v>207</v>
      </c>
      <c r="C46" s="103"/>
      <c r="D46" s="103"/>
      <c r="E46" s="103"/>
      <c r="F46" s="98"/>
      <c r="G46" s="98"/>
      <c r="H46" s="103"/>
      <c r="I46" s="103"/>
      <c r="J46" s="98"/>
    </row>
    <row r="47" spans="1:10" ht="19.5" customHeight="1" x14ac:dyDescent="0.45">
      <c r="A47" s="104" t="s">
        <v>206</v>
      </c>
      <c r="B47" s="102" t="s">
        <v>207</v>
      </c>
      <c r="C47" s="103"/>
      <c r="D47" s="103"/>
      <c r="E47" s="103"/>
      <c r="F47" s="98"/>
      <c r="G47" s="98"/>
      <c r="H47" s="103"/>
      <c r="I47" s="103"/>
      <c r="J47" s="98"/>
    </row>
    <row r="48" spans="1:10" ht="19.5" customHeight="1" x14ac:dyDescent="0.45">
      <c r="A48" s="188" t="s">
        <v>168</v>
      </c>
      <c r="B48" s="189"/>
      <c r="C48" s="189"/>
      <c r="D48" s="189"/>
      <c r="E48" s="189"/>
      <c r="F48" s="189"/>
      <c r="G48" s="196">
        <f>IFERROR(SUMPRODUCT((ISNUMBER(G37:G47))*G37:G47),0)</f>
        <v>0</v>
      </c>
      <c r="H48" s="197"/>
      <c r="I48" s="197"/>
      <c r="J48" s="197"/>
    </row>
    <row r="49" spans="1:10" ht="17.649999999999999" customHeight="1" x14ac:dyDescent="0.45">
      <c r="A49" s="126" t="s">
        <v>260</v>
      </c>
      <c r="B49" s="123"/>
      <c r="C49" s="123"/>
      <c r="D49" s="123"/>
      <c r="E49" s="123"/>
      <c r="F49" s="123"/>
      <c r="G49" s="123"/>
      <c r="H49" s="123"/>
      <c r="I49" s="123"/>
      <c r="J49" s="123"/>
    </row>
    <row r="50" spans="1:10" ht="15.75" customHeight="1" x14ac:dyDescent="0.45">
      <c r="A50" s="124" t="s">
        <v>208</v>
      </c>
      <c r="B50" s="125"/>
      <c r="C50" s="125"/>
      <c r="D50" s="125"/>
      <c r="E50" s="125"/>
      <c r="F50" s="125"/>
      <c r="G50" s="125"/>
      <c r="H50" s="125"/>
      <c r="I50" s="8">
        <f>I21</f>
        <v>7490.2</v>
      </c>
      <c r="J50" s="4"/>
    </row>
    <row r="51" spans="1:10" ht="27" customHeight="1" x14ac:dyDescent="0.45">
      <c r="A51" s="124" t="s">
        <v>209</v>
      </c>
      <c r="B51" s="125"/>
      <c r="C51" s="125"/>
      <c r="D51" s="125"/>
      <c r="E51" s="125"/>
      <c r="F51" s="125"/>
      <c r="G51" s="125"/>
      <c r="H51" s="125"/>
      <c r="I51" s="8">
        <f>J34</f>
        <v>653.32000000000005</v>
      </c>
      <c r="J51" s="4"/>
    </row>
    <row r="52" spans="1:10" ht="19.5" customHeight="1" x14ac:dyDescent="0.45">
      <c r="A52" s="124" t="s">
        <v>210</v>
      </c>
      <c r="B52" s="125"/>
      <c r="C52" s="125"/>
      <c r="D52" s="125"/>
      <c r="E52" s="125"/>
      <c r="F52" s="125"/>
      <c r="G52" s="125"/>
      <c r="H52" s="125"/>
      <c r="I52" s="8">
        <f>G48</f>
        <v>0</v>
      </c>
      <c r="J52" s="4"/>
    </row>
    <row r="53" spans="1:10" ht="19.5" customHeight="1" x14ac:dyDescent="0.45">
      <c r="A53" s="188" t="s">
        <v>211</v>
      </c>
      <c r="B53" s="189"/>
      <c r="C53" s="189"/>
      <c r="D53" s="189"/>
      <c r="E53" s="189"/>
      <c r="F53" s="189"/>
      <c r="G53" s="189"/>
      <c r="H53" s="189"/>
      <c r="I53" s="196">
        <f>SUM(I50:I52)</f>
        <v>8143.5199999999995</v>
      </c>
      <c r="J53" s="197"/>
    </row>
    <row r="54" spans="1:10" ht="19.5" customHeight="1" thickBot="1" x14ac:dyDescent="0.5">
      <c r="A54" s="126" t="s">
        <v>261</v>
      </c>
      <c r="B54" s="123"/>
      <c r="C54" s="123"/>
      <c r="D54" s="123"/>
      <c r="E54" s="123"/>
      <c r="F54" s="123"/>
      <c r="G54" s="123"/>
      <c r="H54" s="123"/>
      <c r="I54" s="123"/>
      <c r="J54" s="123"/>
    </row>
    <row r="55" spans="1:10" ht="19.5" customHeight="1" thickBot="1" x14ac:dyDescent="0.5">
      <c r="A55" s="187" t="s">
        <v>30</v>
      </c>
      <c r="B55" s="187" t="s">
        <v>175</v>
      </c>
      <c r="C55" s="187" t="s">
        <v>176</v>
      </c>
      <c r="D55" s="187" t="s">
        <v>177</v>
      </c>
      <c r="E55" s="187" t="s">
        <v>32</v>
      </c>
      <c r="F55" s="187" t="s">
        <v>178</v>
      </c>
      <c r="G55" s="187" t="s">
        <v>179</v>
      </c>
      <c r="H55" s="187" t="s">
        <v>180</v>
      </c>
      <c r="I55" s="187" t="s">
        <v>181</v>
      </c>
      <c r="J55" s="187" t="s">
        <v>182</v>
      </c>
    </row>
    <row r="56" spans="1:10" ht="19.5" customHeight="1" x14ac:dyDescent="0.45">
      <c r="A56" s="103"/>
      <c r="B56" s="103"/>
      <c r="C56" s="103"/>
      <c r="D56" s="98"/>
      <c r="E56" s="103"/>
      <c r="F56" s="103"/>
      <c r="G56" s="103"/>
      <c r="H56" s="103"/>
      <c r="I56" s="98"/>
      <c r="J56" s="98"/>
    </row>
    <row r="57" spans="1:10" ht="19.5" customHeight="1" x14ac:dyDescent="0.45">
      <c r="A57" s="103"/>
      <c r="B57" s="103"/>
      <c r="C57" s="103"/>
      <c r="D57" s="98"/>
      <c r="E57" s="103"/>
      <c r="F57" s="103"/>
      <c r="G57" s="103"/>
      <c r="H57" s="103"/>
      <c r="I57" s="98"/>
      <c r="J57" s="98"/>
    </row>
    <row r="58" spans="1:10" ht="19.5" customHeight="1" x14ac:dyDescent="0.45">
      <c r="A58" s="103"/>
      <c r="B58" s="103"/>
      <c r="C58" s="103"/>
      <c r="D58" s="98"/>
      <c r="E58" s="103"/>
      <c r="F58" s="103"/>
      <c r="G58" s="103"/>
      <c r="H58" s="103"/>
      <c r="I58" s="98"/>
      <c r="J58" s="98"/>
    </row>
    <row r="59" spans="1:10" ht="21.75" customHeight="1" x14ac:dyDescent="0.45">
      <c r="A59" s="103"/>
      <c r="B59" s="103"/>
      <c r="C59" s="103"/>
      <c r="D59" s="98"/>
      <c r="E59" s="103"/>
      <c r="F59" s="103"/>
      <c r="G59" s="103"/>
      <c r="H59" s="103"/>
      <c r="I59" s="98"/>
      <c r="J59" s="98"/>
    </row>
    <row r="60" spans="1:10" ht="24" customHeight="1" x14ac:dyDescent="0.45">
      <c r="A60" s="103"/>
      <c r="B60" s="103"/>
      <c r="C60" s="103"/>
      <c r="D60" s="98"/>
      <c r="E60" s="103"/>
      <c r="F60" s="103"/>
      <c r="G60" s="103"/>
      <c r="H60" s="103"/>
      <c r="I60" s="98"/>
      <c r="J60" s="98"/>
    </row>
    <row r="61" spans="1:10" x14ac:dyDescent="0.45">
      <c r="A61" s="103"/>
      <c r="B61" s="103"/>
      <c r="C61" s="103"/>
      <c r="D61" s="98"/>
      <c r="E61" s="103"/>
      <c r="F61" s="103"/>
      <c r="G61" s="103"/>
      <c r="H61" s="103"/>
      <c r="I61" s="98"/>
      <c r="J61" s="98"/>
    </row>
    <row r="62" spans="1:10" x14ac:dyDescent="0.45">
      <c r="A62" s="103"/>
      <c r="B62" s="103"/>
      <c r="C62" s="103"/>
      <c r="D62" s="98"/>
      <c r="E62" s="103"/>
      <c r="F62" s="103"/>
      <c r="G62" s="103"/>
      <c r="H62" s="103"/>
      <c r="I62" s="98"/>
      <c r="J62" s="98"/>
    </row>
    <row r="63" spans="1:10" ht="22.5" customHeight="1" x14ac:dyDescent="0.45">
      <c r="A63" s="188" t="s">
        <v>190</v>
      </c>
      <c r="B63" s="189"/>
      <c r="C63" s="189"/>
      <c r="D63" s="196">
        <f>IFERROR(SUMPRODUCT((ISNUMBER(D56:D62))*D56:D62),0)</f>
        <v>0</v>
      </c>
      <c r="E63" s="197"/>
      <c r="F63" s="197"/>
      <c r="G63" s="197"/>
      <c r="H63" s="197"/>
      <c r="I63" s="196">
        <f>IFERROR(SUMPRODUCT((ISNUMBER(I56:I62))*I56:I62),0)</f>
        <v>0</v>
      </c>
      <c r="J63" s="196">
        <f>D63-I63</f>
        <v>0</v>
      </c>
    </row>
    <row r="64" spans="1:10" ht="16.5" customHeight="1" x14ac:dyDescent="0.45">
      <c r="A64" s="120" t="s">
        <v>212</v>
      </c>
      <c r="B64" s="121"/>
      <c r="C64" s="121"/>
      <c r="D64" s="121"/>
      <c r="E64" s="121"/>
      <c r="F64" s="121"/>
      <c r="G64" s="121"/>
      <c r="H64" s="121"/>
      <c r="I64" s="110">
        <f>I53-D63</f>
        <v>8143.5199999999995</v>
      </c>
      <c r="J64" s="109"/>
    </row>
  </sheetData>
  <mergeCells count="36">
    <mergeCell ref="A1:J1"/>
    <mergeCell ref="A63:C63"/>
    <mergeCell ref="A52:H52"/>
    <mergeCell ref="A21:H21"/>
    <mergeCell ref="A20:H20"/>
    <mergeCell ref="A3:J3"/>
    <mergeCell ref="A19:H19"/>
    <mergeCell ref="A2:J2"/>
    <mergeCell ref="A53:H53"/>
    <mergeCell ref="A22:J22"/>
    <mergeCell ref="A5:J5"/>
    <mergeCell ref="A27:I27"/>
    <mergeCell ref="A64:H64"/>
    <mergeCell ref="A4:J4"/>
    <mergeCell ref="A50:H50"/>
    <mergeCell ref="A49:J49"/>
    <mergeCell ref="A35:J35"/>
    <mergeCell ref="A51:H51"/>
    <mergeCell ref="A54:J54"/>
    <mergeCell ref="A34:I34"/>
    <mergeCell ref="A48:F48"/>
    <mergeCell ref="A28:J28"/>
    <mergeCell ref="A18:C18"/>
    <mergeCell ref="F18:H18"/>
    <mergeCell ref="F6:H6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7:H7"/>
  </mergeCells>
  <phoneticPr fontId="44" type="noConversion"/>
  <dataValidations count="6">
    <dataValidation type="list" allowBlank="1" showInputMessage="1" showErrorMessage="1" errorTitle="Invalid entry" error="Please select from the dropdown list." promptTitle="Expense Category" prompt="Select the category for this expense." sqref="A37:A47" xr:uid="{00000000-0002-0000-0200-000000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Paid By" prompt="Select who paid this expense." sqref="H37:H47" xr:uid="{00000000-0002-0000-0200-000001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?" sqref="I37:I47" xr:uid="{00000000-0002-0000-0200-000002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." sqref="G56:G62" xr:uid="{00000000-0002-0000-0200-000003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speaker role." sqref="C56:C62" xr:uid="{00000000-0002-0000-0200-000004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Invoice Status" prompt="Select current invoice status." sqref="J56:J62" xr:uid="{00000000-0002-0000-0200-000005000000}">
      <formula1>"INVOICED,PAYMENT RECEIVED,PARTIAL,OVERDUE,PENDING,CANCELLED"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9"/>
  <sheetViews>
    <sheetView showGridLines="0" zoomScaleNormal="100" workbookViewId="0"/>
  </sheetViews>
  <sheetFormatPr defaultColWidth="8.6640625" defaultRowHeight="14.25" x14ac:dyDescent="0.45"/>
  <cols>
    <col min="1" max="3" width="22" customWidth="1"/>
    <col min="4" max="4" width="14" customWidth="1"/>
    <col min="5" max="6" width="12" customWidth="1"/>
    <col min="7" max="7" width="10" customWidth="1"/>
    <col min="8" max="8" width="12" customWidth="1"/>
    <col min="9" max="9" width="14" customWidth="1"/>
    <col min="10" max="10" width="15" customWidth="1"/>
  </cols>
  <sheetData>
    <row r="1" spans="1:10" ht="33.75" customHeight="1" x14ac:dyDescent="0.45">
      <c r="A1" s="128" t="s">
        <v>213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4.5" customHeight="1" x14ac:dyDescent="0.45">
      <c r="A2" s="130"/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3.5" customHeight="1" x14ac:dyDescent="0.45">
      <c r="A3" s="129" t="s">
        <v>193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3.5" customHeight="1" x14ac:dyDescent="0.45">
      <c r="A4" s="122" t="s">
        <v>194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5.75" customHeight="1" x14ac:dyDescent="0.45">
      <c r="A5" s="126" t="s">
        <v>195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ht="15" customHeight="1" x14ac:dyDescent="0.45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 t="s">
        <v>78</v>
      </c>
      <c r="J6" s="3" t="s">
        <v>79</v>
      </c>
    </row>
    <row r="7" spans="1:10" ht="19.5" customHeight="1" x14ac:dyDescent="0.45">
      <c r="A7" s="19"/>
      <c r="B7" s="23" t="s">
        <v>196</v>
      </c>
      <c r="C7" s="40" t="s">
        <v>197</v>
      </c>
      <c r="D7" s="41"/>
      <c r="E7" s="7"/>
      <c r="F7" s="7"/>
      <c r="G7" s="7"/>
      <c r="H7" s="7"/>
      <c r="I7" s="7"/>
      <c r="J7" s="4"/>
    </row>
    <row r="8" spans="1:10" ht="19.5" customHeight="1" x14ac:dyDescent="0.45">
      <c r="A8" s="19"/>
      <c r="B8" s="23" t="s">
        <v>196</v>
      </c>
      <c r="C8" s="40" t="s">
        <v>197</v>
      </c>
      <c r="D8" s="41"/>
      <c r="E8" s="7"/>
      <c r="F8" s="7"/>
      <c r="G8" s="7"/>
      <c r="H8" s="7"/>
      <c r="I8" s="7"/>
      <c r="J8" s="10"/>
    </row>
    <row r="9" spans="1:10" ht="19.5" customHeight="1" x14ac:dyDescent="0.45">
      <c r="A9" s="19"/>
      <c r="B9" s="23" t="s">
        <v>196</v>
      </c>
      <c r="C9" s="40" t="s">
        <v>197</v>
      </c>
      <c r="D9" s="41"/>
      <c r="E9" s="7"/>
      <c r="F9" s="7"/>
      <c r="G9" s="7"/>
      <c r="H9" s="7"/>
      <c r="I9" s="7"/>
      <c r="J9" s="4"/>
    </row>
    <row r="10" spans="1:10" ht="19.5" customHeight="1" x14ac:dyDescent="0.45">
      <c r="A10" s="19"/>
      <c r="B10" s="23" t="s">
        <v>196</v>
      </c>
      <c r="C10" s="40" t="s">
        <v>197</v>
      </c>
      <c r="D10" s="41"/>
      <c r="E10" s="7"/>
      <c r="F10" s="7"/>
      <c r="G10" s="7"/>
      <c r="H10" s="7"/>
      <c r="I10" s="7"/>
      <c r="J10" s="10"/>
    </row>
    <row r="11" spans="1:10" ht="19.5" customHeight="1" x14ac:dyDescent="0.45">
      <c r="A11" s="19"/>
      <c r="B11" s="23" t="s">
        <v>196</v>
      </c>
      <c r="C11" s="40" t="s">
        <v>197</v>
      </c>
      <c r="D11" s="41"/>
      <c r="E11" s="7"/>
      <c r="F11" s="7"/>
      <c r="G11" s="7"/>
      <c r="H11" s="7"/>
      <c r="I11" s="7"/>
      <c r="J11" s="4"/>
    </row>
    <row r="12" spans="1:10" ht="19.5" customHeight="1" x14ac:dyDescent="0.45">
      <c r="A12" s="19"/>
      <c r="B12" s="23" t="s">
        <v>196</v>
      </c>
      <c r="C12" s="40" t="s">
        <v>197</v>
      </c>
      <c r="D12" s="41"/>
      <c r="E12" s="7"/>
      <c r="F12" s="7"/>
      <c r="G12" s="7"/>
      <c r="H12" s="7"/>
      <c r="I12" s="7"/>
      <c r="J12" s="10"/>
    </row>
    <row r="13" spans="1:10" ht="19.5" customHeight="1" x14ac:dyDescent="0.45">
      <c r="A13" s="19"/>
      <c r="B13" s="23" t="s">
        <v>196</v>
      </c>
      <c r="C13" s="40" t="s">
        <v>197</v>
      </c>
      <c r="D13" s="41"/>
      <c r="E13" s="7"/>
      <c r="F13" s="7"/>
      <c r="G13" s="7"/>
      <c r="H13" s="7"/>
      <c r="I13" s="7"/>
      <c r="J13" s="4"/>
    </row>
    <row r="14" spans="1:10" ht="19.5" customHeight="1" x14ac:dyDescent="0.45">
      <c r="A14" s="19"/>
      <c r="B14" s="23" t="s">
        <v>196</v>
      </c>
      <c r="C14" s="40" t="s">
        <v>197</v>
      </c>
      <c r="D14" s="41"/>
      <c r="E14" s="7"/>
      <c r="F14" s="7"/>
      <c r="G14" s="7"/>
      <c r="H14" s="7"/>
      <c r="I14" s="7"/>
      <c r="J14" s="10"/>
    </row>
    <row r="15" spans="1:10" ht="19.5" customHeight="1" x14ac:dyDescent="0.45">
      <c r="A15" s="19"/>
      <c r="B15" s="23" t="s">
        <v>196</v>
      </c>
      <c r="C15" s="40" t="s">
        <v>197</v>
      </c>
      <c r="D15" s="41"/>
      <c r="E15" s="7"/>
      <c r="F15" s="7"/>
      <c r="G15" s="7"/>
      <c r="H15" s="7"/>
      <c r="I15" s="7"/>
      <c r="J15" s="4"/>
    </row>
    <row r="16" spans="1:10" ht="19.5" customHeight="1" x14ac:dyDescent="0.45">
      <c r="A16" s="19"/>
      <c r="B16" s="23" t="s">
        <v>196</v>
      </c>
      <c r="C16" s="40" t="s">
        <v>197</v>
      </c>
      <c r="D16" s="41"/>
      <c r="E16" s="7"/>
      <c r="F16" s="7"/>
      <c r="G16" s="7"/>
      <c r="H16" s="7"/>
      <c r="I16" s="7"/>
      <c r="J16" s="10"/>
    </row>
    <row r="17" spans="1:10" ht="19.5" customHeight="1" x14ac:dyDescent="0.45">
      <c r="A17" s="19"/>
      <c r="B17" s="23" t="s">
        <v>196</v>
      </c>
      <c r="C17" s="40" t="s">
        <v>197</v>
      </c>
      <c r="D17" s="41"/>
      <c r="E17" s="7"/>
      <c r="F17" s="7"/>
      <c r="G17" s="7"/>
      <c r="H17" s="7"/>
      <c r="I17" s="7"/>
      <c r="J17" s="4"/>
    </row>
    <row r="18" spans="1:10" ht="15.75" customHeight="1" x14ac:dyDescent="0.45">
      <c r="A18" s="126" t="s">
        <v>112</v>
      </c>
      <c r="B18" s="123"/>
      <c r="C18" s="123"/>
      <c r="D18" s="123"/>
      <c r="E18" s="123"/>
      <c r="F18" s="123"/>
      <c r="G18" s="123"/>
      <c r="H18" s="123"/>
      <c r="I18" s="123"/>
      <c r="J18" s="123"/>
    </row>
    <row r="19" spans="1:10" ht="18" customHeight="1" x14ac:dyDescent="0.45">
      <c r="A19" s="124" t="s">
        <v>198</v>
      </c>
      <c r="B19" s="125"/>
      <c r="C19" s="125"/>
      <c r="D19" s="125"/>
      <c r="E19" s="125"/>
      <c r="F19" s="125"/>
      <c r="G19" s="125"/>
      <c r="H19" s="125"/>
      <c r="I19" s="7"/>
      <c r="J19" s="27" t="s">
        <v>199</v>
      </c>
    </row>
    <row r="20" spans="1:10" ht="18" customHeight="1" x14ac:dyDescent="0.45">
      <c r="A20" s="124" t="s">
        <v>200</v>
      </c>
      <c r="B20" s="125"/>
      <c r="C20" s="125"/>
      <c r="D20" s="125"/>
      <c r="E20" s="125"/>
      <c r="F20" s="125"/>
      <c r="G20" s="125"/>
      <c r="H20" s="125"/>
      <c r="I20" s="7"/>
      <c r="J20" s="27" t="s">
        <v>199</v>
      </c>
    </row>
    <row r="21" spans="1:10" ht="18" customHeight="1" x14ac:dyDescent="0.45">
      <c r="A21" s="124" t="s">
        <v>201</v>
      </c>
      <c r="B21" s="125"/>
      <c r="C21" s="125"/>
      <c r="D21" s="125"/>
      <c r="E21" s="125"/>
      <c r="F21" s="125"/>
      <c r="G21" s="125"/>
      <c r="H21" s="125"/>
      <c r="I21" s="7"/>
      <c r="J21" s="27" t="s">
        <v>199</v>
      </c>
    </row>
    <row r="22" spans="1:10" ht="24" customHeight="1" x14ac:dyDescent="0.45">
      <c r="A22" s="127" t="s">
        <v>202</v>
      </c>
      <c r="B22" s="125"/>
      <c r="C22" s="125"/>
      <c r="D22" s="125"/>
      <c r="E22" s="125"/>
      <c r="F22" s="125"/>
      <c r="G22" s="125"/>
      <c r="H22" s="125"/>
      <c r="I22" s="13">
        <f>IFERROR(SUMPRODUCT((ISNUMBER(I7:I17))*I7:I17),0)</f>
        <v>0</v>
      </c>
      <c r="J22" s="24"/>
    </row>
    <row r="23" spans="1:10" ht="15.75" customHeight="1" x14ac:dyDescent="0.45">
      <c r="A23" s="126" t="s">
        <v>203</v>
      </c>
      <c r="B23" s="123"/>
      <c r="C23" s="123"/>
      <c r="D23" s="123"/>
      <c r="E23" s="123"/>
      <c r="F23" s="123"/>
      <c r="G23" s="123"/>
      <c r="H23" s="123"/>
      <c r="I23" s="123"/>
      <c r="J23" s="123"/>
    </row>
    <row r="24" spans="1:10" ht="23.25" customHeight="1" x14ac:dyDescent="0.45">
      <c r="A24" s="3" t="s">
        <v>125</v>
      </c>
      <c r="B24" s="3" t="s">
        <v>126</v>
      </c>
      <c r="C24" s="3" t="s">
        <v>127</v>
      </c>
      <c r="D24" s="3" t="s">
        <v>128</v>
      </c>
      <c r="E24" s="3" t="s">
        <v>129</v>
      </c>
      <c r="F24" s="3" t="s">
        <v>130</v>
      </c>
      <c r="G24" s="3" t="s">
        <v>131</v>
      </c>
      <c r="H24" s="3" t="s">
        <v>132</v>
      </c>
      <c r="I24" s="3" t="s">
        <v>133</v>
      </c>
      <c r="J24" s="3" t="s">
        <v>78</v>
      </c>
    </row>
    <row r="25" spans="1:10" ht="19.5" customHeight="1" x14ac:dyDescent="0.45">
      <c r="A25" s="41"/>
      <c r="B25" s="41"/>
      <c r="C25" s="41"/>
      <c r="D25" s="41"/>
      <c r="E25" s="41"/>
      <c r="F25" s="41"/>
      <c r="G25" s="41"/>
      <c r="H25" s="7"/>
      <c r="I25" s="7"/>
      <c r="J25" s="7"/>
    </row>
    <row r="26" spans="1:10" ht="19.5" customHeight="1" x14ac:dyDescent="0.45">
      <c r="A26" s="41"/>
      <c r="B26" s="41"/>
      <c r="C26" s="41"/>
      <c r="D26" s="41"/>
      <c r="E26" s="41"/>
      <c r="F26" s="41"/>
      <c r="G26" s="41"/>
      <c r="H26" s="7"/>
      <c r="I26" s="7"/>
      <c r="J26" s="7"/>
    </row>
    <row r="27" spans="1:10" ht="19.5" customHeight="1" x14ac:dyDescent="0.45">
      <c r="A27" s="41"/>
      <c r="B27" s="41"/>
      <c r="C27" s="41"/>
      <c r="D27" s="41"/>
      <c r="E27" s="41"/>
      <c r="F27" s="41"/>
      <c r="G27" s="41"/>
      <c r="H27" s="7"/>
      <c r="I27" s="7"/>
      <c r="J27" s="7"/>
    </row>
    <row r="28" spans="1:10" ht="19.5" customHeight="1" x14ac:dyDescent="0.45">
      <c r="A28" s="41"/>
      <c r="B28" s="41"/>
      <c r="C28" s="41"/>
      <c r="D28" s="41"/>
      <c r="E28" s="41"/>
      <c r="F28" s="41"/>
      <c r="G28" s="41"/>
      <c r="H28" s="7"/>
      <c r="I28" s="7"/>
      <c r="J28" s="7"/>
    </row>
    <row r="29" spans="1:10" ht="21.75" customHeight="1" x14ac:dyDescent="0.45">
      <c r="A29" s="127" t="s">
        <v>204</v>
      </c>
      <c r="B29" s="125"/>
      <c r="C29" s="125"/>
      <c r="D29" s="125"/>
      <c r="E29" s="125"/>
      <c r="F29" s="125"/>
      <c r="G29" s="125"/>
      <c r="H29" s="125"/>
      <c r="I29" s="125"/>
      <c r="J29" s="13">
        <f>IFERROR(SUMPRODUCT((ISNUMBER(J25:J28))*J25:J28),0)</f>
        <v>0</v>
      </c>
    </row>
    <row r="30" spans="1:10" ht="15.75" customHeight="1" x14ac:dyDescent="0.45">
      <c r="A30" s="126" t="s">
        <v>205</v>
      </c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10" ht="15" customHeight="1" x14ac:dyDescent="0.45">
      <c r="A31" s="3" t="s">
        <v>144</v>
      </c>
      <c r="B31" s="3" t="s">
        <v>145</v>
      </c>
      <c r="C31" s="3" t="s">
        <v>146</v>
      </c>
      <c r="D31" s="3" t="s">
        <v>4</v>
      </c>
      <c r="E31" s="3" t="s">
        <v>73</v>
      </c>
      <c r="F31" s="3" t="s">
        <v>74</v>
      </c>
      <c r="G31" s="3" t="s">
        <v>78</v>
      </c>
      <c r="H31" s="3" t="s">
        <v>147</v>
      </c>
      <c r="I31" s="3" t="s">
        <v>148</v>
      </c>
      <c r="J31" s="3" t="s">
        <v>79</v>
      </c>
    </row>
    <row r="32" spans="1:10" ht="19.5" customHeight="1" x14ac:dyDescent="0.45">
      <c r="A32" s="42" t="s">
        <v>206</v>
      </c>
      <c r="B32" s="40" t="s">
        <v>207</v>
      </c>
      <c r="C32" s="41"/>
      <c r="D32" s="41"/>
      <c r="E32" s="41"/>
      <c r="F32" s="7"/>
      <c r="G32" s="7"/>
      <c r="H32" s="41"/>
      <c r="I32" s="41"/>
      <c r="J32" s="7"/>
    </row>
    <row r="33" spans="1:10" ht="19.5" customHeight="1" x14ac:dyDescent="0.45">
      <c r="A33" s="42" t="s">
        <v>206</v>
      </c>
      <c r="B33" s="40" t="s">
        <v>207</v>
      </c>
      <c r="C33" s="41"/>
      <c r="D33" s="41"/>
      <c r="E33" s="41"/>
      <c r="F33" s="7"/>
      <c r="G33" s="7"/>
      <c r="H33" s="41"/>
      <c r="I33" s="41"/>
      <c r="J33" s="7"/>
    </row>
    <row r="34" spans="1:10" ht="19.5" customHeight="1" x14ac:dyDescent="0.45">
      <c r="A34" s="42" t="s">
        <v>206</v>
      </c>
      <c r="B34" s="40" t="s">
        <v>207</v>
      </c>
      <c r="C34" s="41"/>
      <c r="D34" s="41"/>
      <c r="E34" s="41"/>
      <c r="F34" s="7"/>
      <c r="G34" s="7"/>
      <c r="H34" s="41"/>
      <c r="I34" s="41"/>
      <c r="J34" s="7"/>
    </row>
    <row r="35" spans="1:10" ht="19.5" customHeight="1" x14ac:dyDescent="0.45">
      <c r="A35" s="42" t="s">
        <v>206</v>
      </c>
      <c r="B35" s="40" t="s">
        <v>207</v>
      </c>
      <c r="C35" s="41"/>
      <c r="D35" s="41"/>
      <c r="E35" s="41"/>
      <c r="F35" s="7"/>
      <c r="G35" s="7"/>
      <c r="H35" s="41"/>
      <c r="I35" s="41"/>
      <c r="J35" s="7"/>
    </row>
    <row r="36" spans="1:10" ht="19.5" customHeight="1" x14ac:dyDescent="0.45">
      <c r="A36" s="42" t="s">
        <v>206</v>
      </c>
      <c r="B36" s="40" t="s">
        <v>207</v>
      </c>
      <c r="C36" s="41"/>
      <c r="D36" s="41"/>
      <c r="E36" s="41"/>
      <c r="F36" s="7"/>
      <c r="G36" s="7"/>
      <c r="H36" s="41"/>
      <c r="I36" s="41"/>
      <c r="J36" s="7"/>
    </row>
    <row r="37" spans="1:10" ht="19.5" customHeight="1" x14ac:dyDescent="0.45">
      <c r="A37" s="42" t="s">
        <v>206</v>
      </c>
      <c r="B37" s="40" t="s">
        <v>207</v>
      </c>
      <c r="C37" s="41"/>
      <c r="D37" s="41"/>
      <c r="E37" s="41"/>
      <c r="F37" s="7"/>
      <c r="G37" s="7"/>
      <c r="H37" s="41"/>
      <c r="I37" s="41"/>
      <c r="J37" s="7"/>
    </row>
    <row r="38" spans="1:10" ht="19.5" customHeight="1" x14ac:dyDescent="0.45">
      <c r="A38" s="42" t="s">
        <v>206</v>
      </c>
      <c r="B38" s="40" t="s">
        <v>207</v>
      </c>
      <c r="C38" s="41"/>
      <c r="D38" s="41"/>
      <c r="E38" s="41"/>
      <c r="F38" s="7"/>
      <c r="G38" s="7"/>
      <c r="H38" s="41"/>
      <c r="I38" s="41"/>
      <c r="J38" s="7"/>
    </row>
    <row r="39" spans="1:10" ht="19.5" customHeight="1" x14ac:dyDescent="0.45">
      <c r="A39" s="42" t="s">
        <v>206</v>
      </c>
      <c r="B39" s="40" t="s">
        <v>207</v>
      </c>
      <c r="C39" s="41"/>
      <c r="D39" s="41"/>
      <c r="E39" s="41"/>
      <c r="F39" s="7"/>
      <c r="G39" s="7"/>
      <c r="H39" s="41"/>
      <c r="I39" s="41"/>
      <c r="J39" s="7"/>
    </row>
    <row r="40" spans="1:10" ht="19.5" customHeight="1" x14ac:dyDescent="0.45">
      <c r="A40" s="42" t="s">
        <v>206</v>
      </c>
      <c r="B40" s="40" t="s">
        <v>207</v>
      </c>
      <c r="C40" s="41"/>
      <c r="D40" s="41"/>
      <c r="E40" s="41"/>
      <c r="F40" s="7"/>
      <c r="G40" s="7"/>
      <c r="H40" s="41"/>
      <c r="I40" s="41"/>
      <c r="J40" s="7"/>
    </row>
    <row r="41" spans="1:10" ht="19.5" customHeight="1" x14ac:dyDescent="0.45">
      <c r="A41" s="42" t="s">
        <v>206</v>
      </c>
      <c r="B41" s="40" t="s">
        <v>207</v>
      </c>
      <c r="C41" s="41"/>
      <c r="D41" s="41"/>
      <c r="E41" s="41"/>
      <c r="F41" s="7"/>
      <c r="G41" s="7"/>
      <c r="H41" s="41"/>
      <c r="I41" s="41"/>
      <c r="J41" s="7"/>
    </row>
    <row r="42" spans="1:10" ht="19.5" customHeight="1" x14ac:dyDescent="0.45">
      <c r="A42" s="42" t="s">
        <v>206</v>
      </c>
      <c r="B42" s="40" t="s">
        <v>207</v>
      </c>
      <c r="C42" s="41"/>
      <c r="D42" s="41"/>
      <c r="E42" s="41"/>
      <c r="F42" s="7"/>
      <c r="G42" s="7"/>
      <c r="H42" s="41"/>
      <c r="I42" s="41"/>
      <c r="J42" s="7"/>
    </row>
    <row r="43" spans="1:10" ht="21.75" customHeight="1" x14ac:dyDescent="0.45">
      <c r="A43" s="127" t="s">
        <v>168</v>
      </c>
      <c r="B43" s="125"/>
      <c r="C43" s="125"/>
      <c r="D43" s="125"/>
      <c r="E43" s="125"/>
      <c r="F43" s="125"/>
      <c r="G43" s="13">
        <f>IFERROR(SUMPRODUCT((ISNUMBER(G32:G42))*G32:G42),0)</f>
        <v>0</v>
      </c>
      <c r="H43" s="24"/>
      <c r="I43" s="24"/>
      <c r="J43" s="24"/>
    </row>
    <row r="44" spans="1:10" ht="15.75" customHeight="1" x14ac:dyDescent="0.45">
      <c r="A44" s="126" t="s">
        <v>169</v>
      </c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0" ht="19.5" customHeight="1" x14ac:dyDescent="0.45">
      <c r="A45" s="124" t="s">
        <v>208</v>
      </c>
      <c r="B45" s="125"/>
      <c r="C45" s="125"/>
      <c r="D45" s="125"/>
      <c r="E45" s="125"/>
      <c r="F45" s="125"/>
      <c r="G45" s="125"/>
      <c r="H45" s="125"/>
      <c r="I45" s="8">
        <f>I22</f>
        <v>0</v>
      </c>
      <c r="J45" s="4"/>
    </row>
    <row r="46" spans="1:10" ht="19.5" customHeight="1" x14ac:dyDescent="0.45">
      <c r="A46" s="124" t="s">
        <v>209</v>
      </c>
      <c r="B46" s="125"/>
      <c r="C46" s="125"/>
      <c r="D46" s="125"/>
      <c r="E46" s="125"/>
      <c r="F46" s="125"/>
      <c r="G46" s="125"/>
      <c r="H46" s="125"/>
      <c r="I46" s="8">
        <f>J29</f>
        <v>0</v>
      </c>
      <c r="J46" s="4"/>
    </row>
    <row r="47" spans="1:10" ht="19.5" customHeight="1" x14ac:dyDescent="0.45">
      <c r="A47" s="124" t="s">
        <v>210</v>
      </c>
      <c r="B47" s="125"/>
      <c r="C47" s="125"/>
      <c r="D47" s="125"/>
      <c r="E47" s="125"/>
      <c r="F47" s="125"/>
      <c r="G47" s="125"/>
      <c r="H47" s="125"/>
      <c r="I47" s="8">
        <f>G43</f>
        <v>0</v>
      </c>
      <c r="J47" s="4"/>
    </row>
    <row r="48" spans="1:10" ht="25.5" customHeight="1" x14ac:dyDescent="0.45">
      <c r="A48" s="127" t="s">
        <v>214</v>
      </c>
      <c r="B48" s="125"/>
      <c r="C48" s="125"/>
      <c r="D48" s="125"/>
      <c r="E48" s="125"/>
      <c r="F48" s="125"/>
      <c r="G48" s="125"/>
      <c r="H48" s="125"/>
      <c r="I48" s="13">
        <f>SUM(I45:I47)</f>
        <v>0</v>
      </c>
      <c r="J48" s="24"/>
    </row>
    <row r="49" spans="1:10" ht="15.75" customHeight="1" x14ac:dyDescent="0.45">
      <c r="A49" s="126" t="s">
        <v>174</v>
      </c>
      <c r="B49" s="123"/>
      <c r="C49" s="123"/>
      <c r="D49" s="123"/>
      <c r="E49" s="123"/>
      <c r="F49" s="123"/>
      <c r="G49" s="123"/>
      <c r="H49" s="123"/>
      <c r="I49" s="123"/>
      <c r="J49" s="123"/>
    </row>
    <row r="50" spans="1:10" ht="15" customHeight="1" x14ac:dyDescent="0.45">
      <c r="A50" s="3" t="s">
        <v>30</v>
      </c>
      <c r="B50" s="3" t="s">
        <v>175</v>
      </c>
      <c r="C50" s="3" t="s">
        <v>176</v>
      </c>
      <c r="D50" s="3" t="s">
        <v>177</v>
      </c>
      <c r="E50" s="3" t="s">
        <v>32</v>
      </c>
      <c r="F50" s="3" t="s">
        <v>178</v>
      </c>
      <c r="G50" s="3" t="s">
        <v>179</v>
      </c>
      <c r="H50" s="3" t="s">
        <v>180</v>
      </c>
      <c r="I50" s="3" t="s">
        <v>181</v>
      </c>
      <c r="J50" s="3" t="s">
        <v>182</v>
      </c>
    </row>
    <row r="51" spans="1:10" ht="19.5" customHeight="1" x14ac:dyDescent="0.45">
      <c r="A51" s="41"/>
      <c r="B51" s="41"/>
      <c r="C51" s="41"/>
      <c r="D51" s="7"/>
      <c r="E51" s="41"/>
      <c r="F51" s="41"/>
      <c r="G51" s="41"/>
      <c r="H51" s="41"/>
      <c r="I51" s="7"/>
      <c r="J51" s="7"/>
    </row>
    <row r="52" spans="1:10" ht="19.5" customHeight="1" x14ac:dyDescent="0.45">
      <c r="A52" s="41"/>
      <c r="B52" s="41"/>
      <c r="C52" s="41"/>
      <c r="D52" s="7"/>
      <c r="E52" s="41"/>
      <c r="F52" s="41"/>
      <c r="G52" s="41"/>
      <c r="H52" s="41"/>
      <c r="I52" s="7"/>
      <c r="J52" s="7"/>
    </row>
    <row r="53" spans="1:10" ht="19.5" customHeight="1" x14ac:dyDescent="0.45">
      <c r="A53" s="41"/>
      <c r="B53" s="41"/>
      <c r="C53" s="41"/>
      <c r="D53" s="7"/>
      <c r="E53" s="41"/>
      <c r="F53" s="41"/>
      <c r="G53" s="41"/>
      <c r="H53" s="41"/>
      <c r="I53" s="7"/>
      <c r="J53" s="7"/>
    </row>
    <row r="54" spans="1:10" ht="19.5" customHeight="1" x14ac:dyDescent="0.45">
      <c r="A54" s="41"/>
      <c r="B54" s="41"/>
      <c r="C54" s="41"/>
      <c r="D54" s="7"/>
      <c r="E54" s="41"/>
      <c r="F54" s="41"/>
      <c r="G54" s="41"/>
      <c r="H54" s="41"/>
      <c r="I54" s="7"/>
      <c r="J54" s="7"/>
    </row>
    <row r="55" spans="1:10" ht="19.5" customHeight="1" x14ac:dyDescent="0.45">
      <c r="A55" s="41"/>
      <c r="B55" s="41"/>
      <c r="C55" s="41"/>
      <c r="D55" s="7"/>
      <c r="E55" s="41"/>
      <c r="F55" s="41"/>
      <c r="G55" s="41"/>
      <c r="H55" s="41"/>
      <c r="I55" s="7"/>
      <c r="J55" s="7"/>
    </row>
    <row r="56" spans="1:10" ht="19.5" customHeight="1" x14ac:dyDescent="0.45">
      <c r="A56" s="41"/>
      <c r="B56" s="41"/>
      <c r="C56" s="41"/>
      <c r="D56" s="7"/>
      <c r="E56" s="41"/>
      <c r="F56" s="41"/>
      <c r="G56" s="41"/>
      <c r="H56" s="41"/>
      <c r="I56" s="7"/>
      <c r="J56" s="7"/>
    </row>
    <row r="57" spans="1:10" ht="19.5" customHeight="1" x14ac:dyDescent="0.45">
      <c r="A57" s="41"/>
      <c r="B57" s="41"/>
      <c r="C57" s="41"/>
      <c r="D57" s="7"/>
      <c r="E57" s="41"/>
      <c r="F57" s="41"/>
      <c r="G57" s="41"/>
      <c r="H57" s="41"/>
      <c r="I57" s="7"/>
      <c r="J57" s="7"/>
    </row>
    <row r="58" spans="1:10" ht="21.75" customHeight="1" x14ac:dyDescent="0.45">
      <c r="A58" s="127" t="s">
        <v>190</v>
      </c>
      <c r="B58" s="125"/>
      <c r="C58" s="125"/>
      <c r="D58" s="13">
        <f>IFERROR(SUMPRODUCT((ISNUMBER(D51:D57))*D51:D57),0)</f>
        <v>0</v>
      </c>
      <c r="E58" s="24"/>
      <c r="F58" s="24"/>
      <c r="G58" s="24"/>
      <c r="H58" s="24"/>
      <c r="I58" s="13">
        <f>IFERROR(SUMPRODUCT((ISNUMBER(I51:I57))*I51:I57),0)</f>
        <v>0</v>
      </c>
      <c r="J58" s="13">
        <f>D58-I58</f>
        <v>0</v>
      </c>
    </row>
    <row r="59" spans="1:10" ht="24" customHeight="1" x14ac:dyDescent="0.45">
      <c r="A59" s="135" t="s">
        <v>215</v>
      </c>
      <c r="B59" s="123"/>
      <c r="C59" s="123"/>
      <c r="D59" s="123"/>
      <c r="E59" s="123"/>
      <c r="F59" s="123"/>
      <c r="G59" s="123"/>
      <c r="H59" s="123"/>
      <c r="I59" s="9">
        <f>I48-D58</f>
        <v>0</v>
      </c>
    </row>
  </sheetData>
  <mergeCells count="22">
    <mergeCell ref="A1:J1"/>
    <mergeCell ref="A21:H21"/>
    <mergeCell ref="A58:C58"/>
    <mergeCell ref="A47:H47"/>
    <mergeCell ref="A22:H22"/>
    <mergeCell ref="A20:H20"/>
    <mergeCell ref="A18:J18"/>
    <mergeCell ref="A3:J3"/>
    <mergeCell ref="A19:H19"/>
    <mergeCell ref="A2:J2"/>
    <mergeCell ref="A48:H48"/>
    <mergeCell ref="A23:J23"/>
    <mergeCell ref="A5:J5"/>
    <mergeCell ref="A59:H59"/>
    <mergeCell ref="A4:J4"/>
    <mergeCell ref="A45:H45"/>
    <mergeCell ref="A44:J44"/>
    <mergeCell ref="A30:J30"/>
    <mergeCell ref="A46:H46"/>
    <mergeCell ref="A49:J49"/>
    <mergeCell ref="A29:I29"/>
    <mergeCell ref="A43:F43"/>
  </mergeCells>
  <dataValidations count="6">
    <dataValidation type="list" allowBlank="1" showInputMessage="1" showErrorMessage="1" errorTitle="Invalid entry" error="Please select from the dropdown list." promptTitle="Expense Category" prompt="Select the category for this expense." sqref="A32:A42" xr:uid="{00000000-0002-0000-0300-000000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Paid By" prompt="Select who paid this expense." sqref="H32:H42" xr:uid="{00000000-0002-0000-0300-000001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?" sqref="I32:I42" xr:uid="{00000000-0002-0000-0300-000002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." sqref="G51:G57" xr:uid="{00000000-0002-0000-0300-000003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speaker role." sqref="C51:C57" xr:uid="{00000000-0002-0000-0300-000004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Invoice Status" prompt="Select current invoice status." sqref="J51:J57" xr:uid="{00000000-0002-0000-0300-000005000000}">
      <formula1>"INVOICED,PAYMENT RECEIVED,PARTIAL,OVERDUE,PENDING,CANCELLED"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9"/>
  <sheetViews>
    <sheetView showGridLines="0" zoomScaleNormal="100" workbookViewId="0">
      <selection sqref="A1:J1"/>
    </sheetView>
  </sheetViews>
  <sheetFormatPr defaultColWidth="8.6640625" defaultRowHeight="14.25" x14ac:dyDescent="0.45"/>
  <cols>
    <col min="1" max="3" width="22" customWidth="1"/>
    <col min="4" max="4" width="14" customWidth="1"/>
    <col min="5" max="6" width="12" customWidth="1"/>
    <col min="7" max="7" width="10" customWidth="1"/>
    <col min="8" max="8" width="12" customWidth="1"/>
    <col min="9" max="9" width="14" customWidth="1"/>
    <col min="10" max="10" width="15" customWidth="1"/>
  </cols>
  <sheetData>
    <row r="1" spans="1:10" ht="33.75" customHeight="1" x14ac:dyDescent="0.45">
      <c r="A1" s="128" t="s">
        <v>216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4.5" customHeight="1" x14ac:dyDescent="0.45">
      <c r="A2" s="130"/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3.5" customHeight="1" x14ac:dyDescent="0.45">
      <c r="A3" s="129" t="s">
        <v>193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3.5" customHeight="1" x14ac:dyDescent="0.45">
      <c r="A4" s="122" t="s">
        <v>194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5.75" customHeight="1" x14ac:dyDescent="0.45">
      <c r="A5" s="126" t="s">
        <v>195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ht="15" customHeight="1" x14ac:dyDescent="0.45">
      <c r="A6" s="3" t="s">
        <v>70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 t="s">
        <v>78</v>
      </c>
      <c r="J6" s="3" t="s">
        <v>79</v>
      </c>
    </row>
    <row r="7" spans="1:10" ht="19.5" customHeight="1" x14ac:dyDescent="0.45">
      <c r="A7" s="19"/>
      <c r="B7" s="23" t="s">
        <v>196</v>
      </c>
      <c r="C7" s="40" t="s">
        <v>197</v>
      </c>
      <c r="D7" s="41"/>
      <c r="E7" s="7"/>
      <c r="F7" s="7"/>
      <c r="G7" s="7"/>
      <c r="H7" s="7"/>
      <c r="I7" s="7"/>
      <c r="J7" s="4"/>
    </row>
    <row r="8" spans="1:10" ht="19.5" customHeight="1" x14ac:dyDescent="0.45">
      <c r="A8" s="19"/>
      <c r="B8" s="23" t="s">
        <v>196</v>
      </c>
      <c r="C8" s="40" t="s">
        <v>197</v>
      </c>
      <c r="D8" s="41"/>
      <c r="E8" s="7"/>
      <c r="F8" s="7"/>
      <c r="G8" s="7"/>
      <c r="H8" s="7"/>
      <c r="I8" s="7"/>
      <c r="J8" s="10"/>
    </row>
    <row r="9" spans="1:10" ht="19.5" customHeight="1" x14ac:dyDescent="0.45">
      <c r="A9" s="19"/>
      <c r="B9" s="23" t="s">
        <v>196</v>
      </c>
      <c r="C9" s="40" t="s">
        <v>197</v>
      </c>
      <c r="D9" s="41"/>
      <c r="E9" s="7"/>
      <c r="F9" s="7"/>
      <c r="G9" s="7"/>
      <c r="H9" s="7"/>
      <c r="I9" s="7"/>
      <c r="J9" s="4"/>
    </row>
    <row r="10" spans="1:10" ht="19.5" customHeight="1" x14ac:dyDescent="0.45">
      <c r="A10" s="19"/>
      <c r="B10" s="23" t="s">
        <v>196</v>
      </c>
      <c r="C10" s="40" t="s">
        <v>197</v>
      </c>
      <c r="D10" s="41"/>
      <c r="E10" s="7"/>
      <c r="F10" s="7"/>
      <c r="G10" s="7"/>
      <c r="H10" s="7"/>
      <c r="I10" s="7"/>
      <c r="J10" s="10"/>
    </row>
    <row r="11" spans="1:10" ht="19.5" customHeight="1" x14ac:dyDescent="0.45">
      <c r="A11" s="19"/>
      <c r="B11" s="23" t="s">
        <v>196</v>
      </c>
      <c r="C11" s="40" t="s">
        <v>197</v>
      </c>
      <c r="D11" s="41"/>
      <c r="E11" s="7"/>
      <c r="F11" s="7"/>
      <c r="G11" s="7"/>
      <c r="H11" s="7"/>
      <c r="I11" s="7"/>
      <c r="J11" s="4"/>
    </row>
    <row r="12" spans="1:10" ht="19.5" customHeight="1" x14ac:dyDescent="0.45">
      <c r="A12" s="19"/>
      <c r="B12" s="23" t="s">
        <v>196</v>
      </c>
      <c r="C12" s="40" t="s">
        <v>197</v>
      </c>
      <c r="D12" s="41"/>
      <c r="E12" s="7"/>
      <c r="F12" s="7"/>
      <c r="G12" s="7"/>
      <c r="H12" s="7"/>
      <c r="I12" s="7"/>
      <c r="J12" s="10"/>
    </row>
    <row r="13" spans="1:10" ht="19.5" customHeight="1" x14ac:dyDescent="0.45">
      <c r="A13" s="19"/>
      <c r="B13" s="23" t="s">
        <v>196</v>
      </c>
      <c r="C13" s="40" t="s">
        <v>197</v>
      </c>
      <c r="D13" s="41"/>
      <c r="E13" s="7"/>
      <c r="F13" s="7"/>
      <c r="G13" s="7"/>
      <c r="H13" s="7"/>
      <c r="I13" s="7"/>
      <c r="J13" s="4"/>
    </row>
    <row r="14" spans="1:10" ht="19.5" customHeight="1" x14ac:dyDescent="0.45">
      <c r="A14" s="19"/>
      <c r="B14" s="23" t="s">
        <v>196</v>
      </c>
      <c r="C14" s="40" t="s">
        <v>197</v>
      </c>
      <c r="D14" s="41"/>
      <c r="E14" s="7"/>
      <c r="F14" s="7"/>
      <c r="G14" s="7"/>
      <c r="H14" s="7"/>
      <c r="I14" s="7"/>
      <c r="J14" s="10"/>
    </row>
    <row r="15" spans="1:10" ht="19.5" customHeight="1" x14ac:dyDescent="0.45">
      <c r="A15" s="19"/>
      <c r="B15" s="23" t="s">
        <v>196</v>
      </c>
      <c r="C15" s="40" t="s">
        <v>197</v>
      </c>
      <c r="D15" s="41"/>
      <c r="E15" s="7"/>
      <c r="F15" s="7"/>
      <c r="G15" s="7"/>
      <c r="H15" s="7"/>
      <c r="I15" s="7"/>
      <c r="J15" s="4"/>
    </row>
    <row r="16" spans="1:10" ht="19.5" customHeight="1" x14ac:dyDescent="0.45">
      <c r="A16" s="19"/>
      <c r="B16" s="23" t="s">
        <v>196</v>
      </c>
      <c r="C16" s="40" t="s">
        <v>197</v>
      </c>
      <c r="D16" s="41"/>
      <c r="E16" s="7"/>
      <c r="F16" s="7"/>
      <c r="G16" s="7"/>
      <c r="H16" s="7"/>
      <c r="I16" s="7"/>
      <c r="J16" s="10"/>
    </row>
    <row r="17" spans="1:10" ht="19.5" customHeight="1" x14ac:dyDescent="0.45">
      <c r="A17" s="19"/>
      <c r="B17" s="23" t="s">
        <v>196</v>
      </c>
      <c r="C17" s="40" t="s">
        <v>197</v>
      </c>
      <c r="D17" s="41"/>
      <c r="E17" s="7"/>
      <c r="F17" s="7"/>
      <c r="G17" s="7"/>
      <c r="H17" s="7"/>
      <c r="I17" s="7"/>
      <c r="J17" s="4"/>
    </row>
    <row r="18" spans="1:10" ht="15.75" customHeight="1" x14ac:dyDescent="0.45">
      <c r="A18" s="126" t="s">
        <v>112</v>
      </c>
      <c r="B18" s="123"/>
      <c r="C18" s="123"/>
      <c r="D18" s="123"/>
      <c r="E18" s="123"/>
      <c r="F18" s="123"/>
      <c r="G18" s="123"/>
      <c r="H18" s="123"/>
      <c r="I18" s="123"/>
      <c r="J18" s="123"/>
    </row>
    <row r="19" spans="1:10" ht="18" customHeight="1" x14ac:dyDescent="0.45">
      <c r="A19" s="124" t="s">
        <v>198</v>
      </c>
      <c r="B19" s="125"/>
      <c r="C19" s="125"/>
      <c r="D19" s="125"/>
      <c r="E19" s="125"/>
      <c r="F19" s="125"/>
      <c r="G19" s="125"/>
      <c r="H19" s="125"/>
      <c r="I19" s="7"/>
      <c r="J19" s="27" t="s">
        <v>199</v>
      </c>
    </row>
    <row r="20" spans="1:10" ht="18" customHeight="1" x14ac:dyDescent="0.45">
      <c r="A20" s="124" t="s">
        <v>200</v>
      </c>
      <c r="B20" s="125"/>
      <c r="C20" s="125"/>
      <c r="D20" s="125"/>
      <c r="E20" s="125"/>
      <c r="F20" s="125"/>
      <c r="G20" s="125"/>
      <c r="H20" s="125"/>
      <c r="I20" s="7"/>
      <c r="J20" s="27" t="s">
        <v>199</v>
      </c>
    </row>
    <row r="21" spans="1:10" ht="18" customHeight="1" x14ac:dyDescent="0.45">
      <c r="A21" s="124" t="s">
        <v>201</v>
      </c>
      <c r="B21" s="125"/>
      <c r="C21" s="125"/>
      <c r="D21" s="125"/>
      <c r="E21" s="125"/>
      <c r="F21" s="125"/>
      <c r="G21" s="125"/>
      <c r="H21" s="125"/>
      <c r="I21" s="7"/>
      <c r="J21" s="27" t="s">
        <v>199</v>
      </c>
    </row>
    <row r="22" spans="1:10" ht="24" customHeight="1" x14ac:dyDescent="0.45">
      <c r="A22" s="127" t="s">
        <v>202</v>
      </c>
      <c r="B22" s="125"/>
      <c r="C22" s="125"/>
      <c r="D22" s="125"/>
      <c r="E22" s="125"/>
      <c r="F22" s="125"/>
      <c r="G22" s="125"/>
      <c r="H22" s="125"/>
      <c r="I22" s="13">
        <f>IFERROR(SUMPRODUCT((ISNUMBER(I7:I17))*I7:I17),0)</f>
        <v>0</v>
      </c>
      <c r="J22" s="24"/>
    </row>
    <row r="23" spans="1:10" ht="15.75" customHeight="1" x14ac:dyDescent="0.45">
      <c r="A23" s="126" t="s">
        <v>203</v>
      </c>
      <c r="B23" s="123"/>
      <c r="C23" s="123"/>
      <c r="D23" s="123"/>
      <c r="E23" s="123"/>
      <c r="F23" s="123"/>
      <c r="G23" s="123"/>
      <c r="H23" s="123"/>
      <c r="I23" s="123"/>
      <c r="J23" s="123"/>
    </row>
    <row r="24" spans="1:10" ht="23.25" customHeight="1" x14ac:dyDescent="0.45">
      <c r="A24" s="3" t="s">
        <v>125</v>
      </c>
      <c r="B24" s="3" t="s">
        <v>126</v>
      </c>
      <c r="C24" s="3" t="s">
        <v>127</v>
      </c>
      <c r="D24" s="3" t="s">
        <v>128</v>
      </c>
      <c r="E24" s="3" t="s">
        <v>129</v>
      </c>
      <c r="F24" s="3" t="s">
        <v>130</v>
      </c>
      <c r="G24" s="3" t="s">
        <v>131</v>
      </c>
      <c r="H24" s="3" t="s">
        <v>132</v>
      </c>
      <c r="I24" s="3" t="s">
        <v>133</v>
      </c>
      <c r="J24" s="3" t="s">
        <v>78</v>
      </c>
    </row>
    <row r="25" spans="1:10" ht="19.5" customHeight="1" x14ac:dyDescent="0.45">
      <c r="A25" s="41"/>
      <c r="B25" s="41"/>
      <c r="C25" s="41"/>
      <c r="D25" s="41"/>
      <c r="E25" s="41"/>
      <c r="F25" s="41"/>
      <c r="G25" s="41"/>
      <c r="H25" s="7"/>
      <c r="I25" s="7"/>
      <c r="J25" s="7"/>
    </row>
    <row r="26" spans="1:10" ht="19.5" customHeight="1" x14ac:dyDescent="0.45">
      <c r="A26" s="41"/>
      <c r="B26" s="41"/>
      <c r="C26" s="41"/>
      <c r="D26" s="41"/>
      <c r="E26" s="41"/>
      <c r="F26" s="41"/>
      <c r="G26" s="41"/>
      <c r="H26" s="7"/>
      <c r="I26" s="7"/>
      <c r="J26" s="7"/>
    </row>
    <row r="27" spans="1:10" ht="19.5" customHeight="1" x14ac:dyDescent="0.45">
      <c r="A27" s="41"/>
      <c r="B27" s="41"/>
      <c r="C27" s="41"/>
      <c r="D27" s="41"/>
      <c r="E27" s="41"/>
      <c r="F27" s="41"/>
      <c r="G27" s="41"/>
      <c r="H27" s="7"/>
      <c r="I27" s="7"/>
      <c r="J27" s="7"/>
    </row>
    <row r="28" spans="1:10" ht="19.5" customHeight="1" x14ac:dyDescent="0.45">
      <c r="A28" s="41"/>
      <c r="B28" s="41"/>
      <c r="C28" s="41"/>
      <c r="D28" s="41"/>
      <c r="E28" s="41"/>
      <c r="F28" s="41"/>
      <c r="G28" s="41"/>
      <c r="H28" s="7"/>
      <c r="I28" s="7"/>
      <c r="J28" s="7"/>
    </row>
    <row r="29" spans="1:10" ht="21.75" customHeight="1" x14ac:dyDescent="0.45">
      <c r="A29" s="127" t="s">
        <v>204</v>
      </c>
      <c r="B29" s="125"/>
      <c r="C29" s="125"/>
      <c r="D29" s="125"/>
      <c r="E29" s="125"/>
      <c r="F29" s="125"/>
      <c r="G29" s="125"/>
      <c r="H29" s="125"/>
      <c r="I29" s="125"/>
      <c r="J29" s="13">
        <f>IFERROR(SUMPRODUCT((ISNUMBER(J25:J28))*J25:J28),0)</f>
        <v>0</v>
      </c>
    </row>
    <row r="30" spans="1:10" ht="15.75" customHeight="1" x14ac:dyDescent="0.45">
      <c r="A30" s="126" t="s">
        <v>205</v>
      </c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10" ht="15" customHeight="1" x14ac:dyDescent="0.45">
      <c r="A31" s="3" t="s">
        <v>144</v>
      </c>
      <c r="B31" s="3" t="s">
        <v>145</v>
      </c>
      <c r="C31" s="3" t="s">
        <v>146</v>
      </c>
      <c r="D31" s="3" t="s">
        <v>4</v>
      </c>
      <c r="E31" s="3" t="s">
        <v>73</v>
      </c>
      <c r="F31" s="3" t="s">
        <v>74</v>
      </c>
      <c r="G31" s="3" t="s">
        <v>78</v>
      </c>
      <c r="H31" s="3" t="s">
        <v>147</v>
      </c>
      <c r="I31" s="3" t="s">
        <v>148</v>
      </c>
      <c r="J31" s="3" t="s">
        <v>79</v>
      </c>
    </row>
    <row r="32" spans="1:10" ht="19.5" customHeight="1" x14ac:dyDescent="0.45">
      <c r="A32" s="42" t="s">
        <v>206</v>
      </c>
      <c r="B32" s="40" t="s">
        <v>207</v>
      </c>
      <c r="C32" s="41"/>
      <c r="D32" s="41"/>
      <c r="E32" s="41"/>
      <c r="F32" s="7"/>
      <c r="G32" s="7"/>
      <c r="H32" s="41"/>
      <c r="I32" s="41"/>
      <c r="J32" s="7"/>
    </row>
    <row r="33" spans="1:10" ht="19.5" customHeight="1" x14ac:dyDescent="0.45">
      <c r="A33" s="42" t="s">
        <v>206</v>
      </c>
      <c r="B33" s="40" t="s">
        <v>207</v>
      </c>
      <c r="C33" s="41"/>
      <c r="D33" s="41"/>
      <c r="E33" s="41"/>
      <c r="F33" s="7"/>
      <c r="G33" s="7"/>
      <c r="H33" s="41"/>
      <c r="I33" s="41"/>
      <c r="J33" s="7"/>
    </row>
    <row r="34" spans="1:10" ht="19.5" customHeight="1" x14ac:dyDescent="0.45">
      <c r="A34" s="42" t="s">
        <v>206</v>
      </c>
      <c r="B34" s="40" t="s">
        <v>207</v>
      </c>
      <c r="C34" s="41"/>
      <c r="D34" s="41"/>
      <c r="E34" s="41"/>
      <c r="F34" s="7"/>
      <c r="G34" s="7"/>
      <c r="H34" s="41"/>
      <c r="I34" s="41"/>
      <c r="J34" s="7"/>
    </row>
    <row r="35" spans="1:10" ht="19.5" customHeight="1" x14ac:dyDescent="0.45">
      <c r="A35" s="42" t="s">
        <v>206</v>
      </c>
      <c r="B35" s="40" t="s">
        <v>207</v>
      </c>
      <c r="C35" s="41"/>
      <c r="D35" s="41"/>
      <c r="E35" s="41"/>
      <c r="F35" s="7"/>
      <c r="G35" s="7"/>
      <c r="H35" s="41"/>
      <c r="I35" s="41"/>
      <c r="J35" s="7"/>
    </row>
    <row r="36" spans="1:10" ht="19.5" customHeight="1" x14ac:dyDescent="0.45">
      <c r="A36" s="42" t="s">
        <v>206</v>
      </c>
      <c r="B36" s="40" t="s">
        <v>207</v>
      </c>
      <c r="C36" s="41"/>
      <c r="D36" s="41"/>
      <c r="E36" s="41"/>
      <c r="F36" s="7"/>
      <c r="G36" s="7"/>
      <c r="H36" s="41"/>
      <c r="I36" s="41"/>
      <c r="J36" s="7"/>
    </row>
    <row r="37" spans="1:10" ht="19.5" customHeight="1" x14ac:dyDescent="0.45">
      <c r="A37" s="42" t="s">
        <v>206</v>
      </c>
      <c r="B37" s="40" t="s">
        <v>207</v>
      </c>
      <c r="C37" s="41"/>
      <c r="D37" s="41"/>
      <c r="E37" s="41"/>
      <c r="F37" s="7"/>
      <c r="G37" s="7"/>
      <c r="H37" s="41"/>
      <c r="I37" s="41"/>
      <c r="J37" s="7"/>
    </row>
    <row r="38" spans="1:10" ht="19.5" customHeight="1" x14ac:dyDescent="0.45">
      <c r="A38" s="42" t="s">
        <v>206</v>
      </c>
      <c r="B38" s="40" t="s">
        <v>207</v>
      </c>
      <c r="C38" s="41"/>
      <c r="D38" s="41"/>
      <c r="E38" s="41"/>
      <c r="F38" s="7"/>
      <c r="G38" s="7"/>
      <c r="H38" s="41"/>
      <c r="I38" s="41"/>
      <c r="J38" s="7"/>
    </row>
    <row r="39" spans="1:10" ht="19.5" customHeight="1" x14ac:dyDescent="0.45">
      <c r="A39" s="42" t="s">
        <v>206</v>
      </c>
      <c r="B39" s="40" t="s">
        <v>207</v>
      </c>
      <c r="C39" s="41"/>
      <c r="D39" s="41"/>
      <c r="E39" s="41"/>
      <c r="F39" s="7"/>
      <c r="G39" s="7"/>
      <c r="H39" s="41"/>
      <c r="I39" s="41"/>
      <c r="J39" s="7"/>
    </row>
    <row r="40" spans="1:10" ht="19.5" customHeight="1" x14ac:dyDescent="0.45">
      <c r="A40" s="42" t="s">
        <v>206</v>
      </c>
      <c r="B40" s="40" t="s">
        <v>207</v>
      </c>
      <c r="C40" s="41"/>
      <c r="D40" s="41"/>
      <c r="E40" s="41"/>
      <c r="F40" s="7"/>
      <c r="G40" s="7"/>
      <c r="H40" s="41"/>
      <c r="I40" s="41"/>
      <c r="J40" s="7"/>
    </row>
    <row r="41" spans="1:10" ht="19.5" customHeight="1" x14ac:dyDescent="0.45">
      <c r="A41" s="42" t="s">
        <v>206</v>
      </c>
      <c r="B41" s="40" t="s">
        <v>207</v>
      </c>
      <c r="C41" s="41"/>
      <c r="D41" s="41"/>
      <c r="E41" s="41"/>
      <c r="F41" s="7"/>
      <c r="G41" s="7"/>
      <c r="H41" s="41"/>
      <c r="I41" s="41"/>
      <c r="J41" s="7"/>
    </row>
    <row r="42" spans="1:10" ht="19.5" customHeight="1" x14ac:dyDescent="0.45">
      <c r="A42" s="42" t="s">
        <v>206</v>
      </c>
      <c r="B42" s="40" t="s">
        <v>207</v>
      </c>
      <c r="C42" s="41"/>
      <c r="D42" s="41"/>
      <c r="E42" s="41"/>
      <c r="F42" s="7"/>
      <c r="G42" s="7"/>
      <c r="H42" s="41"/>
      <c r="I42" s="41"/>
      <c r="J42" s="7"/>
    </row>
    <row r="43" spans="1:10" ht="21.75" customHeight="1" x14ac:dyDescent="0.45">
      <c r="A43" s="127" t="s">
        <v>168</v>
      </c>
      <c r="B43" s="125"/>
      <c r="C43" s="125"/>
      <c r="D43" s="125"/>
      <c r="E43" s="125"/>
      <c r="F43" s="125"/>
      <c r="G43" s="13">
        <f>IFERROR(SUMPRODUCT((ISNUMBER(G32:G42))*G32:G42),0)</f>
        <v>0</v>
      </c>
      <c r="H43" s="24"/>
      <c r="I43" s="24"/>
      <c r="J43" s="24"/>
    </row>
    <row r="44" spans="1:10" ht="15.75" customHeight="1" x14ac:dyDescent="0.45">
      <c r="A44" s="126" t="s">
        <v>169</v>
      </c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0" ht="19.5" customHeight="1" x14ac:dyDescent="0.45">
      <c r="A45" s="124" t="s">
        <v>208</v>
      </c>
      <c r="B45" s="125"/>
      <c r="C45" s="125"/>
      <c r="D45" s="125"/>
      <c r="E45" s="125"/>
      <c r="F45" s="125"/>
      <c r="G45" s="125"/>
      <c r="H45" s="125"/>
      <c r="I45" s="8">
        <f>I22</f>
        <v>0</v>
      </c>
      <c r="J45" s="4"/>
    </row>
    <row r="46" spans="1:10" ht="19.5" customHeight="1" x14ac:dyDescent="0.45">
      <c r="A46" s="124" t="s">
        <v>209</v>
      </c>
      <c r="B46" s="125"/>
      <c r="C46" s="125"/>
      <c r="D46" s="125"/>
      <c r="E46" s="125"/>
      <c r="F46" s="125"/>
      <c r="G46" s="125"/>
      <c r="H46" s="125"/>
      <c r="I46" s="8">
        <f>J29</f>
        <v>0</v>
      </c>
      <c r="J46" s="4"/>
    </row>
    <row r="47" spans="1:10" ht="19.5" customHeight="1" x14ac:dyDescent="0.45">
      <c r="A47" s="124" t="s">
        <v>210</v>
      </c>
      <c r="B47" s="125"/>
      <c r="C47" s="125"/>
      <c r="D47" s="125"/>
      <c r="E47" s="125"/>
      <c r="F47" s="125"/>
      <c r="G47" s="125"/>
      <c r="H47" s="125"/>
      <c r="I47" s="8">
        <f>G43</f>
        <v>0</v>
      </c>
      <c r="J47" s="4"/>
    </row>
    <row r="48" spans="1:10" ht="25.5" customHeight="1" x14ac:dyDescent="0.45">
      <c r="A48" s="127" t="s">
        <v>217</v>
      </c>
      <c r="B48" s="125"/>
      <c r="C48" s="125"/>
      <c r="D48" s="125"/>
      <c r="E48" s="125"/>
      <c r="F48" s="125"/>
      <c r="G48" s="125"/>
      <c r="H48" s="125"/>
      <c r="I48" s="13">
        <f>SUM(I45:I47)</f>
        <v>0</v>
      </c>
      <c r="J48" s="24"/>
    </row>
    <row r="49" spans="1:10" ht="15.75" customHeight="1" x14ac:dyDescent="0.45">
      <c r="A49" s="126" t="s">
        <v>174</v>
      </c>
      <c r="B49" s="123"/>
      <c r="C49" s="123"/>
      <c r="D49" s="123"/>
      <c r="E49" s="123"/>
      <c r="F49" s="123"/>
      <c r="G49" s="123"/>
      <c r="H49" s="123"/>
      <c r="I49" s="123"/>
      <c r="J49" s="123"/>
    </row>
    <row r="50" spans="1:10" ht="15" customHeight="1" x14ac:dyDescent="0.45">
      <c r="A50" s="3" t="s">
        <v>30</v>
      </c>
      <c r="B50" s="3" t="s">
        <v>175</v>
      </c>
      <c r="C50" s="3" t="s">
        <v>176</v>
      </c>
      <c r="D50" s="3" t="s">
        <v>177</v>
      </c>
      <c r="E50" s="3" t="s">
        <v>32</v>
      </c>
      <c r="F50" s="3" t="s">
        <v>178</v>
      </c>
      <c r="G50" s="3" t="s">
        <v>179</v>
      </c>
      <c r="H50" s="3" t="s">
        <v>180</v>
      </c>
      <c r="I50" s="3" t="s">
        <v>181</v>
      </c>
      <c r="J50" s="3" t="s">
        <v>182</v>
      </c>
    </row>
    <row r="51" spans="1:10" ht="19.5" customHeight="1" x14ac:dyDescent="0.45">
      <c r="A51" s="41"/>
      <c r="B51" s="41"/>
      <c r="C51" s="41"/>
      <c r="D51" s="7"/>
      <c r="E51" s="41"/>
      <c r="F51" s="41"/>
      <c r="G51" s="41"/>
      <c r="H51" s="41"/>
      <c r="I51" s="7"/>
      <c r="J51" s="7"/>
    </row>
    <row r="52" spans="1:10" ht="19.5" customHeight="1" x14ac:dyDescent="0.45">
      <c r="A52" s="41"/>
      <c r="B52" s="41"/>
      <c r="C52" s="41"/>
      <c r="D52" s="7"/>
      <c r="E52" s="41"/>
      <c r="F52" s="41"/>
      <c r="G52" s="41"/>
      <c r="H52" s="41"/>
      <c r="I52" s="7"/>
      <c r="J52" s="7"/>
    </row>
    <row r="53" spans="1:10" ht="19.5" customHeight="1" x14ac:dyDescent="0.45">
      <c r="A53" s="41"/>
      <c r="B53" s="41"/>
      <c r="C53" s="41"/>
      <c r="D53" s="7"/>
      <c r="E53" s="41"/>
      <c r="F53" s="41"/>
      <c r="G53" s="41"/>
      <c r="H53" s="41"/>
      <c r="I53" s="7"/>
      <c r="J53" s="7"/>
    </row>
    <row r="54" spans="1:10" ht="19.5" customHeight="1" x14ac:dyDescent="0.45">
      <c r="A54" s="41"/>
      <c r="B54" s="41"/>
      <c r="C54" s="41"/>
      <c r="D54" s="7"/>
      <c r="E54" s="41"/>
      <c r="F54" s="41"/>
      <c r="G54" s="41"/>
      <c r="H54" s="41"/>
      <c r="I54" s="7"/>
      <c r="J54" s="7"/>
    </row>
    <row r="55" spans="1:10" ht="19.5" customHeight="1" x14ac:dyDescent="0.45">
      <c r="A55" s="41"/>
      <c r="B55" s="41"/>
      <c r="C55" s="41"/>
      <c r="D55" s="7"/>
      <c r="E55" s="41"/>
      <c r="F55" s="41"/>
      <c r="G55" s="41"/>
      <c r="H55" s="41"/>
      <c r="I55" s="7"/>
      <c r="J55" s="7"/>
    </row>
    <row r="56" spans="1:10" ht="19.5" customHeight="1" x14ac:dyDescent="0.45">
      <c r="A56" s="41"/>
      <c r="B56" s="41"/>
      <c r="C56" s="41"/>
      <c r="D56" s="7"/>
      <c r="E56" s="41"/>
      <c r="F56" s="41"/>
      <c r="G56" s="41"/>
      <c r="H56" s="41"/>
      <c r="I56" s="7"/>
      <c r="J56" s="7"/>
    </row>
    <row r="57" spans="1:10" ht="19.5" customHeight="1" x14ac:dyDescent="0.45">
      <c r="A57" s="41"/>
      <c r="B57" s="41"/>
      <c r="C57" s="41"/>
      <c r="D57" s="7"/>
      <c r="E57" s="41"/>
      <c r="F57" s="41"/>
      <c r="G57" s="41"/>
      <c r="H57" s="41"/>
      <c r="I57" s="7"/>
      <c r="J57" s="7"/>
    </row>
    <row r="58" spans="1:10" ht="21.75" customHeight="1" x14ac:dyDescent="0.45">
      <c r="A58" s="127" t="s">
        <v>190</v>
      </c>
      <c r="B58" s="125"/>
      <c r="C58" s="125"/>
      <c r="D58" s="13">
        <f>IFERROR(SUMPRODUCT((ISNUMBER(D51:D57))*D51:D57),0)</f>
        <v>0</v>
      </c>
      <c r="E58" s="24"/>
      <c r="F58" s="24"/>
      <c r="G58" s="24"/>
      <c r="H58" s="24"/>
      <c r="I58" s="13">
        <f>IFERROR(SUMPRODUCT((ISNUMBER(I51:I57))*I51:I57),0)</f>
        <v>0</v>
      </c>
      <c r="J58" s="13">
        <f>D58-I58</f>
        <v>0</v>
      </c>
    </row>
    <row r="59" spans="1:10" ht="24" customHeight="1" x14ac:dyDescent="0.45">
      <c r="A59" s="135" t="s">
        <v>218</v>
      </c>
      <c r="B59" s="123"/>
      <c r="C59" s="123"/>
      <c r="D59" s="123"/>
      <c r="E59" s="123"/>
      <c r="F59" s="123"/>
      <c r="G59" s="123"/>
      <c r="H59" s="123"/>
      <c r="I59" s="9">
        <f>I48-D58</f>
        <v>0</v>
      </c>
    </row>
  </sheetData>
  <mergeCells count="22">
    <mergeCell ref="A1:J1"/>
    <mergeCell ref="A21:H21"/>
    <mergeCell ref="A58:C58"/>
    <mergeCell ref="A47:H47"/>
    <mergeCell ref="A22:H22"/>
    <mergeCell ref="A20:H20"/>
    <mergeCell ref="A18:J18"/>
    <mergeCell ref="A3:J3"/>
    <mergeCell ref="A19:H19"/>
    <mergeCell ref="A2:J2"/>
    <mergeCell ref="A48:H48"/>
    <mergeCell ref="A23:J23"/>
    <mergeCell ref="A5:J5"/>
    <mergeCell ref="A59:H59"/>
    <mergeCell ref="A4:J4"/>
    <mergeCell ref="A45:H45"/>
    <mergeCell ref="A44:J44"/>
    <mergeCell ref="A30:J30"/>
    <mergeCell ref="A46:H46"/>
    <mergeCell ref="A49:J49"/>
    <mergeCell ref="A29:I29"/>
    <mergeCell ref="A43:F43"/>
  </mergeCells>
  <dataValidations count="6">
    <dataValidation type="list" allowBlank="1" showInputMessage="1" showErrorMessage="1" errorTitle="Invalid entry" error="Please select from the dropdown list." promptTitle="Expense Category" prompt="Select the category for this expense." sqref="A32:A42" xr:uid="{00000000-0002-0000-0400-000000000000}">
      <formula1>"Merch / Swag,Photographer,Videographer,AV / Production,Printing,Speaker Gifts,Marketing,Transportation,Venue Add-On,Meals / Entertainment,Other"</formula1>
      <formula2>0</formula2>
    </dataValidation>
    <dataValidation type="list" allowBlank="1" showInputMessage="1" showErrorMessage="1" errorTitle="Invalid entry" error="Please select from the dropdown list." promptTitle="Paid By" prompt="Select who paid this expense." sqref="H32:H42" xr:uid="{00000000-0002-0000-0400-000001000000}">
      <formula1>"Zenith CC,Gwen — Reimb,Thomas — Reimb,Check,Wire,TBD"</formula1>
      <formula2>0</formula2>
    </dataValidation>
    <dataValidation type="list" allowBlank="1" showInputMessage="1" showErrorMessage="1" errorTitle="Invalid entry" error="Please select from the dropdown list." promptTitle="Reimbursable?" prompt="Is this expense reimbursable?" sqref="I32:I42" xr:uid="{00000000-0002-0000-0400-000002000000}">
      <formula1>"Yes,No,Partial"</formula1>
      <formula2>0</formula2>
    </dataValidation>
    <dataValidation type="list" allowBlank="1" showInputMessage="1" showErrorMessage="1" errorTitle="Invalid entry" error="Please select from the dropdown list." promptTitle="Payment Terms" prompt="Select payment terms." sqref="G51:G57" xr:uid="{00000000-0002-0000-0400-000003000000}">
      <formula1>"Net 30,Net 15,Net 60,Due on Receipt,50/50 Split,TBD"</formula1>
      <formula2>0</formula2>
    </dataValidation>
    <dataValidation type="list" allowBlank="1" showInputMessage="1" showErrorMessage="1" errorTitle="Invalid entry" error="Please select from the dropdown list." promptTitle="Speaker Role" prompt="Select the speaker role." sqref="C51:C57" xr:uid="{00000000-0002-0000-0400-000004000000}">
      <formula1>"Session Presenter,Reception Sponsor,Keynote,Virtual Presenter,Reception Sponsor + Presenter,Panel Moderator"</formula1>
      <formula2>0</formula2>
    </dataValidation>
    <dataValidation type="list" allowBlank="1" showInputMessage="1" showErrorMessage="1" errorTitle="Invalid entry" error="Please select from the dropdown list." promptTitle="Invoice Status" prompt="Select current invoice status." sqref="J51:J57" xr:uid="{00000000-0002-0000-0400-000005000000}">
      <formula1>"INVOICED,PAYMENT RECEIVED,PARTIAL,OVERDUE,PENDING,CANCELLED"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bdae50-91be-4c00-bad8-313464f4e2db">
      <Terms xmlns="http://schemas.microsoft.com/office/infopath/2007/PartnerControls"/>
    </lcf76f155ced4ddcb4097134ff3c332f>
    <TaxCatchAll xmlns="f26677ca-ae69-4d49-a744-bf4da4da1327" xsi:nil="true"/>
    <_ApprovalAssignedTo xmlns="59bdae50-91be-4c00-bad8-313464f4e2db">
      <UserInfo>
        <DisplayName/>
        <AccountId xsi:nil="true"/>
        <AccountType/>
      </UserInfo>
    </_ApprovalAssignedTo>
    <_ApprovalRespondedBy xmlns="59bdae50-91be-4c00-bad8-313464f4e2db">
      <UserInfo>
        <DisplayName/>
        <AccountId xsi:nil="true"/>
        <AccountType/>
      </UserInfo>
    </_ApprovalRespondedBy>
    <_ApprovalStatus xmlns="59bdae50-91be-4c00-bad8-313464f4e2db">0</_ApprovalStatus>
    <_ApprovalSentBy xmlns="59bdae50-91be-4c00-bad8-313464f4e2db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53B4BF2D6FF4594855E735088D073" ma:contentTypeVersion="16" ma:contentTypeDescription="Create a new document." ma:contentTypeScope="" ma:versionID="504a539b6d37429ec7dfb963336ff3d5">
  <xsd:schema xmlns:xsd="http://www.w3.org/2001/XMLSchema" xmlns:xs="http://www.w3.org/2001/XMLSchema" xmlns:p="http://schemas.microsoft.com/office/2006/metadata/properties" xmlns:ns2="59bdae50-91be-4c00-bad8-313464f4e2db" xmlns:ns3="f26677ca-ae69-4d49-a744-bf4da4da1327" targetNamespace="http://schemas.microsoft.com/office/2006/metadata/properties" ma:root="true" ma:fieldsID="beabbf48ebe5c94cd05d7b8d2814dd77" ns2:_="" ns3:_="">
    <xsd:import namespace="59bdae50-91be-4c00-bad8-313464f4e2db"/>
    <xsd:import namespace="f26677ca-ae69-4d49-a744-bf4da4da1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dae50-91be-4c00-bad8-313464f4e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45571a-e924-403f-8b12-6486bc9a8c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1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1" nillable="true" ma:displayName="Approval status" ma:internalName="_ApprovalStatus" ma:readOnly="true">
      <xsd:simpleType>
        <xsd:restriction base="dms:Unknow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677ca-ae69-4d49-a744-bf4da4da13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6dcfb-081d-4d5e-921c-d8fd946f1f34}" ma:internalName="TaxCatchAll" ma:showField="CatchAllData" ma:web="f26677ca-ae69-4d49-a744-bf4da4da1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D5CFE-DCB1-4968-9FAB-CCA6D517726D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59bdae50-91be-4c00-bad8-313464f4e2db"/>
    <ds:schemaRef ds:uri="http://purl.org/dc/elements/1.1/"/>
    <ds:schemaRef ds:uri="http://schemas.microsoft.com/office/2006/documentManagement/types"/>
    <ds:schemaRef ds:uri="f26677ca-ae69-4d49-a744-bf4da4da132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454BB1-43C1-4F0B-B793-75335A74A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dae50-91be-4c00-bad8-313464f4e2db"/>
    <ds:schemaRef ds:uri="f26677ca-ae69-4d49-a744-bf4da4da13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6F594-D674-491E-99CD-4E44A96FB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Executive Summary</vt:lpstr>
      <vt:lpstr>Dallas — Apr 23</vt:lpstr>
      <vt:lpstr>Hilton Head — May 29</vt:lpstr>
      <vt:lpstr>Chicago — Jun 17</vt:lpstr>
      <vt:lpstr>Denver — Jul 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Gwen Diede</cp:lastModifiedBy>
  <cp:revision>0</cp:revision>
  <dcterms:created xsi:type="dcterms:W3CDTF">2026-04-15T21:56:34Z</dcterms:created>
  <dcterms:modified xsi:type="dcterms:W3CDTF">2026-04-30T21:58:28Z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0x01010093D53B4BF2D6FF4594855E735088D073</vt:lpwstr>
  </property>
  <property fmtid="{D5CDD505-2E9C-101B-9397-08002B2CF9AE}" pid="3" name="MediaServiceImageTags">
    <vt:lpwstr/>
  </property>
</Properties>
</file>